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9 мес. 2019 г " sheetId="1" r:id="rId1"/>
  </sheets>
  <definedNames>
    <definedName name="_xlnm.Print_Titles" localSheetId="0">'Отчет за 9 мес. 2019 г '!$4:$6</definedName>
  </definedNames>
  <calcPr fullCalcOnLoad="1"/>
</workbook>
</file>

<file path=xl/sharedStrings.xml><?xml version="1.0" encoding="utf-8"?>
<sst xmlns="http://schemas.openxmlformats.org/spreadsheetml/2006/main" count="450" uniqueCount="281">
  <si>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</si>
  <si>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</si>
  <si>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</si>
  <si>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</si>
  <si>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</si>
  <si>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</si>
  <si>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</si>
  <si>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</si>
  <si>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</si>
  <si>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</si>
  <si>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</si>
  <si>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</si>
  <si>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</si>
  <si>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</si>
  <si>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</si>
  <si>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</si>
  <si>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</si>
  <si>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</si>
  <si>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</si>
  <si>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</si>
  <si>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</si>
  <si>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</si>
  <si>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</si>
  <si>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</si>
  <si>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</si>
  <si>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</si>
  <si>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</si>
  <si>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</si>
  <si>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</si>
  <si>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</si>
  <si>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</si>
  <si>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</si>
  <si>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</si>
  <si>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</si>
  <si>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</si>
  <si>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</si>
  <si>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</si>
  <si>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</si>
  <si>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</si>
  <si>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</si>
  <si>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</si>
  <si>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</si>
  <si>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</si>
  <si>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</si>
  <si>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</si>
  <si>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</si>
  <si>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</si>
  <si>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</si>
  <si>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</si>
  <si>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</si>
  <si>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</si>
  <si>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</si>
  <si>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</si>
  <si>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</si>
  <si>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</si>
  <si>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</si>
  <si>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</si>
  <si>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</si>
  <si>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</si>
  <si>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</si>
  <si>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</si>
  <si>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</si>
  <si>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</si>
  <si>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</si>
  <si>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</si>
  <si>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</si>
  <si>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</si>
  <si>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</si>
  <si>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</si>
  <si>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27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</si>
  <si>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</si>
  <si>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</si>
  <si>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</si>
  <si>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</si>
  <si>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</si>
  <si>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</si>
  <si>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</si>
  <si>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 xml:space="preserve">Предоставление молодым семьям социальных выплат в форме свидетельств на приобретение жилья </t>
  </si>
  <si>
    <t>Санитарное содержание и обслуживание территории</t>
  </si>
  <si>
    <t>Исследования воды и песка</t>
  </si>
  <si>
    <t>Содержание медицинского персонала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</si>
  <si>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</si>
  <si>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</si>
  <si>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</si>
  <si>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</si>
  <si>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</si>
  <si>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</si>
  <si>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</si>
  <si>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</si>
  <si>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>9</t>
  </si>
  <si>
    <t>Проведение лабораторных исследований компонентов окружающей среды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</si>
  <si>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</si>
  <si>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</si>
  <si>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10.1</t>
  </si>
  <si>
    <t>21</t>
  </si>
  <si>
    <t>22</t>
  </si>
  <si>
    <t>23</t>
  </si>
  <si>
    <t>Ликвидация несанкционированных свалок на территории Озерского городского округа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</si>
  <si>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</si>
  <si>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Ведение дежурного (опорного) плана застройки и инженерной инфраструктуры населенных пунктов Озерского городского округа</t>
  </si>
  <si>
    <t>Осуществление демонтажа рекламных конструкций на территории Озерского городского округа</t>
  </si>
  <si>
    <t>"Оздоровление экологической обстановки на территории Озерского городского округа" на 2017 год и на плановый период 2018 и 2019 годов (Администрация ОГО (Отдел охраны окружающей среды))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</si>
  <si>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</si>
  <si>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72 и более часовой программе</t>
  </si>
  <si>
    <t xml:space="preserve">«Разграничение государственной собственности на землю и обустройство земель» на 2017 год и на плановый период 2018 и 2019 годов (УИО) 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</si>
  <si>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2017 год и на плановый период 2018 и 2019 годов (ГО и ЧС)</t>
  </si>
  <si>
    <t xml:space="preserve">Поддержание в работоспособном состоянии системы централизованного оповещения 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</si>
  <si>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 </t>
  </si>
  <si>
    <t>Устройство противопожарных разрывов около населенных пунктов</t>
  </si>
  <si>
    <t>Реконструкция Дворца спорта по ул. Кирова, 16 «А» в г. Озерске Челябинской области</t>
  </si>
  <si>
    <t xml:space="preserve">Вырубка старовозрастных, больных и аварийных деревьев на территории Озерского городского округа  </t>
  </si>
  <si>
    <t>Поверка пожарных кранов на водоотдачу, ежегодное техническое обслуживание огнетушителей МКУ «УКС ОГО»</t>
  </si>
  <si>
    <t>Субсидирование части затрат субъектов социального предпринимательства – СМСП, осуществляющих социально ориентированную деятельность, направленную на достижение общественно полезных целей, улучшение условий 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</si>
  <si>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 xml:space="preserve">«Поддержка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округа» на 2017 год и плановый период 2018 и 2019 годов (УК)
</t>
  </si>
  <si>
    <t xml:space="preserve">«Обустройство территории пляжей Озерского городского округа для организации досуга населения» на 2017 год и на плановый период 2018 и 2019 годов  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</si>
  <si>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годов» (УК)</t>
  </si>
  <si>
    <t>Предоставление субсидии на иные цели на организацию оздоровительных лагерей с дневным пребыванием детей  на базе общеобразовательных организаций</t>
  </si>
  <si>
    <t>Предоставление субсидии на иные цели на организацию временных рабочих мест для подростков (в т.ч. детей находящихся в трудной жизненной ситуации)</t>
  </si>
  <si>
    <t>Предоставление субсидий на организацию отдыха воспитанников МБОУ «Детский дом» в загородных лагерях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</si>
  <si>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годов» (УО)</t>
  </si>
  <si>
    <t>Приобретение оборудования для столовых общеобразовательных организаций</t>
  </si>
  <si>
    <t>Организация и проведение мероприятий по патриотическому воспитанию молодежи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</si>
  <si>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 (Администрация ОГО (Служба по делам молодежи))</t>
  </si>
  <si>
    <t>Изготовление печатной продукции, средств наглядной агитации по вопросам профилактики наркомании</t>
  </si>
  <si>
    <t>«Обеспечение градостроительной деятельности на территории Озерского городского округа Челябинской области» на 2017 год и на плановый период 2018 и 2019 годов (УАиГ)</t>
  </si>
  <si>
    <t xml:space="preserve">«Повышение безопасности дорожного движения на территории Озерского городского округа» на 2017 год и на плановый период 2018 и 2019 годов (УКСиБ)  </t>
  </si>
  <si>
    <t>Проведение массовых мероприятий по профилактике экстремизма и укреплению толерантности (МБУ «ПКиО»)</t>
  </si>
  <si>
    <t>«Профилактика преступлений и правонарушений на территории Озерского городского округа» на 2018 год и на плановый период 2019 и 2020 годов (Администрация ОГО (Служба по безопасности)</t>
  </si>
  <si>
    <t>Обеспечение деятельности добровольных народных дружин «Озерская» и «Озерские автомобилисты»</t>
  </si>
  <si>
    <t>Изготовление и приобретение средств наглядной агитации (листовок) по вопросам противодействия коррупции</t>
  </si>
  <si>
    <t>«Противодействие коррупции в Озерском городском округе» на 2018 год и на плановый период 2019 и 2020 годов  (Администрация ОГО (Служба по безопасности)</t>
  </si>
  <si>
    <t>Управление жилищно-коммунального хозяйства</t>
  </si>
  <si>
    <t>Благоустройство дворовых территории Озерского городского округа, в том числе:</t>
  </si>
  <si>
    <t>Строительство блочной трансформаторной подстанции 192А в районе ДТДиМ, г. Озерск Челябинская область</t>
  </si>
  <si>
    <t>Перевод нагрузок с ЦРП – 4 (РП-7, РП-12) на ЦРП-3А г. Озерск Челябинская область</t>
  </si>
  <si>
    <t>Инфраструктурная подготовка инвестиционной площадки в поселке Новогорный Озерского городского округа</t>
  </si>
  <si>
    <t>Строительство газопровода низкого давления от ГРПШ-13 по деревне Новая Теча в Озерском городском округе Челябинской области</t>
  </si>
  <si>
    <t>13.1</t>
  </si>
  <si>
    <t>Предоставление субсидии на иные цели на организацию отдыха детей в каникулярное время</t>
  </si>
  <si>
    <t>Предоставление субсидии на иные цели на организацию отдыха детей в летних оздоровительных лагерях «Орленок», «Звездочка», «Отважных» (в т.ч. отправка детей в трудовой лагерь)</t>
  </si>
  <si>
    <t>(Администрация ОГО (Служба по делам молодежи))</t>
  </si>
  <si>
    <t>«Молодежь Озерска» на 2017 год и на плановый период 2018 и 2019 годов</t>
  </si>
  <si>
    <t>Управление образования</t>
  </si>
  <si>
    <t>Организация и проведение спортивных мероприятий</t>
  </si>
  <si>
    <t>Организация и проведение праздника "День молодежи"</t>
  </si>
  <si>
    <t>Организация и проведение мероприятий, направленных на повышение электоральной активности молодежи</t>
  </si>
  <si>
    <t>Организация и проведение акции "Свеча памяти"</t>
  </si>
  <si>
    <t>Организация и проведение акции "Бессмертный полк"</t>
  </si>
  <si>
    <t>Организация и проведение акции "Георгиевская ленточка"</t>
  </si>
  <si>
    <t>Организация и проведение акции "Волонтёры Победы"</t>
  </si>
  <si>
    <t>«Развитие образования в Озерском городском округе» на 2019-2023 годы (УО)</t>
  </si>
  <si>
    <t>Предоставление субсидии на организацию отдыха и оздоровления детей и подростков с выездом в другие районы Челябинской области и субъекты РФ</t>
  </si>
  <si>
    <t>Предоставление субсидии на организацию походов, сплавов, экспедиций, учебно-тренировочных сборов с детьми и подростками</t>
  </si>
  <si>
    <t>«Поддержка и развитие малого и среднего предпринимательства в монопрофильном образовании Озерский городской округ» на 2017 год и на плановый период 2018 и 2019 годов» (ОРПиПР)</t>
  </si>
  <si>
    <t>9.1</t>
  </si>
  <si>
    <t>9.2</t>
  </si>
  <si>
    <t>12.1</t>
  </si>
  <si>
    <t>12.2</t>
  </si>
  <si>
    <t>12.3</t>
  </si>
  <si>
    <t>Прочие молодежные конкурсы, смотры, турниры, праздники, акции, форумы</t>
  </si>
  <si>
    <t>26.1</t>
  </si>
  <si>
    <t>26.2</t>
  </si>
  <si>
    <t>Организация обучения и проверки знаний требований охраны труда в структурных подразделениях администрации Озерского городского округа</t>
  </si>
  <si>
    <t>«Развитие муниципальной службы в Озерском городском округе Челябинской области» на 2017 год и на плановый период 2018 и 2019 годов (ОКиМС)</t>
  </si>
  <si>
    <t>Вывоз и захоронение твердых коммунальных отходов</t>
  </si>
  <si>
    <t>Подготовка и организация конкурсов и аукционов по продаже права на заключение договоров аренды земельных участков</t>
  </si>
  <si>
    <t>Благоустройство общественных территорий Озерского городского округа</t>
  </si>
  <si>
    <t>"Профилактика экстремизма, минимизация и (или) ликвидация последствий проявлений экстремизма на территории Озерского городского округа" на 2017 год и на плановый период 2018 и 2019 годов (УК)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</si>
  <si>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на 2017 год и на плановый период 2018 и 2019 годов </t>
  </si>
  <si>
    <t>Капитальный ремонт пожарной сигнализации на складе №14 МКУ «УКС Озерского городского округа» улица Октябрьская, 47</t>
  </si>
  <si>
    <t>в том числе остатки финансирования по переходящим объектам с 2018 года</t>
  </si>
  <si>
    <t>27.1</t>
  </si>
  <si>
    <t>27.2</t>
  </si>
  <si>
    <t>Ремонт женского душа в здании общежития по ул. Менделеева, д.10</t>
  </si>
  <si>
    <t>Замена оконных блоков на ПВХ в административном здании п.Метлино</t>
  </si>
  <si>
    <t>"Капитальный ремонт учреждений социальной сферы" Озерского городского округа на 2017 год и на плановый период 2018 и 2019 годы</t>
  </si>
  <si>
    <t xml:space="preserve">в том числе остатки финансирования 2018 года </t>
  </si>
  <si>
    <t>28</t>
  </si>
  <si>
    <t>12.4</t>
  </si>
  <si>
    <t>Управление имущественных отношений</t>
  </si>
  <si>
    <t>«Организация отдыха, оздоровления, занятости детей и подростков Озерского городского округа» на 2017 год и на плановый период  2018 и 2019 годов (УО)</t>
  </si>
  <si>
    <t>12.5</t>
  </si>
  <si>
    <t>Привидение инфраструктуры системы «Образование» на соответствие требованиям действующего законодательства в области санитарных норм и комплексной безопасности образовательных организаций</t>
  </si>
  <si>
    <t>Предоставление субсидии на проведение капитальных ремонтов зданий муниципальных общеобразовательных организаций (включая мероприятия по составлению ПСД и госэкспертизы)</t>
  </si>
  <si>
    <t>Развитие и сохранение оценки качества образования</t>
  </si>
  <si>
    <t xml:space="preserve">Предоставление субсидии на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</si>
  <si>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Предоставление субсидии на приобретение расходных материалов для проведения государственной итоговой аттестации</t>
  </si>
  <si>
    <t>Создание условий для развития муниципальной системы «Образование»</t>
  </si>
  <si>
    <t xml:space="preserve">Привлечение детей из малообеспеченных, неблагополучных семей, а также семей, оказавшихся в трудной жизненной ситуации, через предоставление  компенсации  части родительской платы </t>
  </si>
  <si>
    <t xml:space="preserve">Финансирование, утвержденное в программе                                                  на 2019 год (тыс.руб.)                                                </t>
  </si>
  <si>
    <t>Благоустройство дворовой территории по адресу: г. Озерск, пр. Карла Маркса, д.26 (ремонт дворовых проездов, установка скамеек, урн; установка детских и спортивных площадок)</t>
  </si>
  <si>
    <t>Благоустройство дворовой территории по адресу:г. Озерск, ул. Семенова, д.4 (оборудование автомобильных парковок; установка скамеек; установка детских и спортивных площадок)</t>
  </si>
  <si>
    <t>1.6</t>
  </si>
  <si>
    <t>Проведение мероприятий муниципального уровня, обеспечение участия обучающихся и педагогических работников в областных, региональных, российских и международных мероприятиях</t>
  </si>
  <si>
    <t>Предоставление мер социальной поддержки  гражданам, обучающихся по программам высшего профессионального педагогического образования  по очной форме обучения на основании заключенных договоров о целевом обучении</t>
  </si>
  <si>
    <t>Приобретение компьютерного оборудования</t>
  </si>
  <si>
    <t>3.6</t>
  </si>
  <si>
    <t>Предоставление субсидий на обновление и развитие материально-технической базы образовательных учреждений</t>
  </si>
  <si>
    <t>Установка системы видеонаблюдения</t>
  </si>
  <si>
    <t>Постановочные расходы по созданию спектаклей для муниципальных театров (МБУ ОТДиК "Наш дом")</t>
  </si>
  <si>
    <t>Постановочные расходы по созданию спектаклей для муниципальных театров  (МБУ ТК "Золотой петушок")</t>
  </si>
  <si>
    <t>Проведение ремонтных работ ДК "Строитель "МБУ "КДЦ"</t>
  </si>
  <si>
    <t>1.7</t>
  </si>
  <si>
    <t>2.6</t>
  </si>
  <si>
    <t>4.3</t>
  </si>
  <si>
    <t>5.3</t>
  </si>
  <si>
    <t>6.3</t>
  </si>
  <si>
    <t>7.3</t>
  </si>
  <si>
    <t>Поверка оборудования узла учета тепла в здании общежития по ул. Уральская, 3</t>
  </si>
  <si>
    <t>Поверка водомеров ХПВ по ул. Уральская, 3, ул. Уральская,4</t>
  </si>
  <si>
    <t>Замена трубопроводов и арматуры систем отопления, водоснабжения по ул. Менделеева, 10 в пос.Новогорный по ул. Театральная, 4а</t>
  </si>
  <si>
    <t>Замена линолеумного покрытия на путях эвакуации ул. Уральская, 4 ул. Менделеева, 10</t>
  </si>
  <si>
    <t>Разработка проектной документации и монтаж системы оповещения людей о пожаре в общежитии по ул. Уральская, д. 3</t>
  </si>
  <si>
    <t>Капитальный ремонт автодороги Каслинское шоссе от границы Озерского городского округа до ул. Коммуны в г. Касли, г. Озерск, Челябинская область</t>
  </si>
  <si>
    <t>Капитальный ремонт автодороги Каслинское шоссе от КПП-2 до границы Озерского городского округа  (ПИР) г. Озерск, Челябинская область</t>
  </si>
  <si>
    <t>Капитальный ремонт автодороги Каслинское шоссе от КПП-2 до границы Озерского городского округа , г. Озерск, Челябинская область</t>
  </si>
  <si>
    <t>Капитальный ремонт и реконструкция сетей наружного освещения на территории Озерского городского округа (ПИР)</t>
  </si>
  <si>
    <t>Ремонт элементов наружного противопожарного водоснабжения (пожарного гидранта  - 1 шт.)</t>
  </si>
  <si>
    <t>Капитальный ремонт напорного коллектора Ду 700 мм в районе гаражей ВНИПИЭТ в г.Озерске Челябинской обл.</t>
  </si>
  <si>
    <t>Реконструкция системы водоснабжения НФС (насосно-фильтровальной станции) в г.Озерск Челябинской обл.</t>
  </si>
  <si>
    <t>Капитальный ремонт напорного канализационного коллектора Ду 500 мм №3 в районе АЗС "Бетта" г.Озерск Челябинской обл.</t>
  </si>
  <si>
    <t>Капитальный ремонт кровли и помещений МБОУ СОШ №24  г.Озерск Челябинской обл.</t>
  </si>
  <si>
    <t>Обустройство пешеходных переходов (устройство искусственных неровностей, пешеходных ограждений, светофоров типа Т7), в т.ч. ПИР</t>
  </si>
  <si>
    <t>Благоустройство пешеходной зоны пр. Карла Маркса (1-ая очередь)</t>
  </si>
  <si>
    <t>Благоустройство территории "Набережная бульвар Гайдара г. Озерск"</t>
  </si>
  <si>
    <t>Предоставление субсидий на проведение ремонтных работ в образовательных учреждениях (включая мероприятия по составлению смет (при необходимости)</t>
  </si>
  <si>
    <t>Предоставление субсидий на обеспечение комплексной безопасности образовательных учреждений (мероприятия по антитеррористической защищенности)</t>
  </si>
  <si>
    <t>Предоставление субсидий на обеспечение комплексной безопасности образовательных учреждений (мероприятия по противопожарной защищенности)</t>
  </si>
  <si>
    <t>Оказание финансовой поддержки СОНКО, осуществляющим деятельность по социальной поддержке и защите граждан</t>
  </si>
  <si>
    <t xml:space="preserve">Подпрограмма "Поддержка и развитие инфраструктуры образовательных организаций, обеспечивающей равную доступность услуг дошкольного, общего и дополнительного образования детей" </t>
  </si>
  <si>
    <t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</si>
  <si>
    <t>1.8</t>
  </si>
  <si>
    <t>2.7</t>
  </si>
  <si>
    <t>2.8</t>
  </si>
  <si>
    <t>3.7</t>
  </si>
  <si>
    <t>3.8</t>
  </si>
  <si>
    <t>4.4</t>
  </si>
  <si>
    <t>5.4</t>
  </si>
  <si>
    <t>6.4</t>
  </si>
  <si>
    <t>Замена противопожарных люков выходов, ведущих на чердак из лестничных клеток (11 шт.)</t>
  </si>
  <si>
    <t xml:space="preserve">Проведение эксплуатационных испытаний пожарных лестниц (8 шт.) и ограждений (4 шт.) </t>
  </si>
  <si>
    <t>Отлов безнадзорных животных на территории Озерского городского округа</t>
  </si>
  <si>
    <t>Капитальный ремонт напорного коллектора Ду 700 мм в районе гаражей ВНИПИЭТ (7 очередь), г. Озерск, Челябинская область</t>
  </si>
  <si>
    <t>Замена деревянных оконных блоков на пластиковые стеклопакеты в МКУК «ЦБС»(МКУК»ЦСДШБ»)</t>
  </si>
  <si>
    <t>Установка 2-го пожарного из вещателя АПС в помещениях, замена прибора системы оповещения о пожаре, оборудование второго эвакуационного выхода помещения столовой, монтаж люков с пределом огнестойкости не менее У130 на чердаке, обеспечение включения световых указателей «Выход» системы оповещения людей о пожаре автоматически в МБОУ СОШ №35</t>
  </si>
  <si>
    <t>Выполнение работ по проектированию и монтажу аварийного освещения путей эвакуации в зданиях МБДОУ ДС «Родничок»</t>
  </si>
  <si>
    <t>Снос ветхо-аварийного жилья</t>
  </si>
  <si>
    <t>Подпрограмма «Мероприятия по переселению граждан из  жилищного фонда, признанного непригодным для проживания» (УКСиБ)</t>
  </si>
  <si>
    <t xml:space="preserve">за 9 месяцев 2019 года </t>
  </si>
  <si>
    <t>Оказание поддержки СНТ, расположенным и зарегистрированным на террирории Озерского городского округа</t>
  </si>
  <si>
    <t>Приобретение медицинских аптечек, средств гигиены</t>
  </si>
  <si>
    <t>Приобретение и установка урн</t>
  </si>
  <si>
    <t>Оотсыпка песком</t>
  </si>
  <si>
    <t>Приобретение и установка контейнера для твердых и коммунальных отходов</t>
  </si>
  <si>
    <t xml:space="preserve">Приобретение и установка урн </t>
  </si>
  <si>
    <t xml:space="preserve">Приобретение и установка контейнера для твердых и коммунальных отходов </t>
  </si>
  <si>
    <t>Приобретение и установка урн, скамеек</t>
  </si>
  <si>
    <t xml:space="preserve">Приобретение и установка урн, скамеек </t>
  </si>
  <si>
    <t>Изготовление и монтаж пляжной кабинки</t>
  </si>
  <si>
    <t>"Благоустройство Озерского городского округа" на 2017 год и на плановый период 2018 и 2019 годов</t>
  </si>
  <si>
    <t>14.1</t>
  </si>
  <si>
    <t>Приобретение контейнеров</t>
  </si>
  <si>
    <t xml:space="preserve">«Улучшение условий охраны труда на территории Озерского городского округа» на 2017 год и на плановый период 2018 и 2019 годов </t>
  </si>
  <si>
    <t>25.1</t>
  </si>
  <si>
    <t>(Администрация ОГО (Охрана труда)</t>
  </si>
  <si>
    <t>25.2</t>
  </si>
  <si>
    <t>Проведение специальной оценки условий труда</t>
  </si>
  <si>
    <t>10.2</t>
  </si>
  <si>
    <t>Организация и проведение мероприятия "Всемирный День молодежи"</t>
  </si>
  <si>
    <t>Капитальный ремонт Татышского шоссе от первого ж/д переезда до пос. Татыш</t>
  </si>
  <si>
    <t>Благоустройство остановочного пункта по адресу ул. Челябинская напротив жилого дома №5 мкр. Заозерный</t>
  </si>
  <si>
    <t>Благоустройство пешеходной зоны вдоль домов по адресу бр.Гайдара,д.20,22,24,26</t>
  </si>
  <si>
    <t>Установка дублирующих дорожных знаков 5.19.1 и 5.19.2 на флуоресцентной пленке желто-зеленого цвета, в т.ч. ПИР</t>
  </si>
  <si>
    <t>"Поддержка социально ориентированных некоммерческих организаций Озерского городского округа" на 2019 год и на плановый период 2020 и 2021 годов (УСЗН)</t>
  </si>
  <si>
    <t>Капитальный ремонт теплосети по б.Гайдара,24-26 от т/камеры Д-38/6/3 до Д-38/6/3а, г.Озерск, Челябинская обл.</t>
  </si>
  <si>
    <t>Начальник Управления экономики</t>
  </si>
  <si>
    <t>А.И. Жмайло</t>
  </si>
  <si>
    <t xml:space="preserve">Предоставление субсидии общеобразовательным организациям на организацию школьного питания </t>
  </si>
  <si>
    <t>Замена входной двери для создания теплового контура по ул.Уральская, 7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</si>
  <si>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2020 годов (УКСиБ)</t>
  </si>
  <si>
    <t>«Формирование современной городской среды в Озерском городском округе» на 2018 -2024 годы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</si>
</sst>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00&quot;р.&quot;"/>
    <numFmt numFmtId="184" formatCode="#,##0.000"/>
    <numFmt numFmtId="185" formatCode="#,##0.00_ ;[Red]\-#,##0.00\ "/>
    <numFmt numFmtId="186" formatCode="#,##0.0000"/>
    <numFmt numFmtId="187" formatCode="#,##0.00000"/>
    <numFmt numFmtId="188" formatCode="#,##0.0"/>
    <numFmt numFmtId="189" formatCode="0.000%"/>
    <numFmt numFmtId="190" formatCode="0.0000%"/>
    <numFmt numFmtId="191" formatCode="0.0%"/>
    <numFmt numFmtId="192" formatCode="#,##0.000000"/>
    <numFmt numFmtId="193" formatCode="#,##0.0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8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55" applyFont="1" applyFill="1" applyBorder="1" applyAlignment="1">
      <alignment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4" fontId="9" fillId="0" borderId="19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/>
    </xf>
    <xf numFmtId="184" fontId="9" fillId="0" borderId="23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 wrapText="1"/>
    </xf>
    <xf numFmtId="184" fontId="6" fillId="0" borderId="19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 wrapText="1"/>
    </xf>
    <xf numFmtId="184" fontId="11" fillId="0" borderId="20" xfId="0" applyNumberFormat="1" applyFont="1" applyFill="1" applyBorder="1" applyAlignment="1">
      <alignment horizontal="center" vertical="center"/>
    </xf>
    <xf numFmtId="184" fontId="11" fillId="0" borderId="22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 wrapText="1"/>
    </xf>
    <xf numFmtId="184" fontId="11" fillId="0" borderId="27" xfId="0" applyNumberFormat="1" applyFont="1" applyFill="1" applyBorder="1" applyAlignment="1">
      <alignment horizontal="center" vertical="center"/>
    </xf>
    <xf numFmtId="184" fontId="9" fillId="0" borderId="23" xfId="0" applyNumberFormat="1" applyFont="1" applyFill="1" applyBorder="1" applyAlignment="1">
      <alignment horizontal="center" vertical="center" wrapText="1"/>
    </xf>
    <xf numFmtId="184" fontId="6" fillId="0" borderId="22" xfId="54" applyNumberFormat="1" applyFont="1" applyFill="1" applyBorder="1" applyAlignment="1">
      <alignment horizontal="center" vertical="center" wrapText="1"/>
      <protection/>
    </xf>
    <xf numFmtId="184" fontId="9" fillId="0" borderId="24" xfId="54" applyNumberFormat="1" applyFont="1" applyFill="1" applyBorder="1" applyAlignment="1">
      <alignment horizontal="center" vertical="center" wrapText="1"/>
      <protection/>
    </xf>
    <xf numFmtId="184" fontId="9" fillId="0" borderId="19" xfId="54" applyNumberFormat="1" applyFont="1" applyFill="1" applyBorder="1" applyAlignment="1">
      <alignment horizontal="center" vertical="center" wrapText="1"/>
      <protection/>
    </xf>
    <xf numFmtId="184" fontId="12" fillId="0" borderId="28" xfId="54" applyNumberFormat="1" applyFont="1" applyFill="1" applyBorder="1" applyAlignment="1">
      <alignment horizontal="center" vertical="center" wrapText="1"/>
      <protection/>
    </xf>
    <xf numFmtId="184" fontId="12" fillId="0" borderId="29" xfId="54" applyNumberFormat="1" applyFont="1" applyFill="1" applyBorder="1" applyAlignment="1">
      <alignment horizontal="center" vertical="center" wrapText="1"/>
      <protection/>
    </xf>
    <xf numFmtId="184" fontId="6" fillId="0" borderId="21" xfId="54" applyNumberFormat="1" applyFont="1" applyFill="1" applyBorder="1" applyAlignment="1">
      <alignment horizontal="center" vertical="center" wrapText="1"/>
      <protection/>
    </xf>
    <xf numFmtId="184" fontId="9" fillId="0" borderId="23" xfId="54" applyNumberFormat="1" applyFont="1" applyFill="1" applyBorder="1" applyAlignment="1">
      <alignment horizontal="center" vertical="center" wrapText="1"/>
      <protection/>
    </xf>
    <xf numFmtId="184" fontId="9" fillId="0" borderId="24" xfId="0" applyNumberFormat="1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 wrapText="1"/>
    </xf>
    <xf numFmtId="184" fontId="6" fillId="0" borderId="29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 wrapText="1"/>
    </xf>
    <xf numFmtId="184" fontId="9" fillId="0" borderId="31" xfId="0" applyNumberFormat="1" applyFont="1" applyFill="1" applyBorder="1" applyAlignment="1">
      <alignment horizontal="center" vertical="center"/>
    </xf>
    <xf numFmtId="184" fontId="9" fillId="0" borderId="32" xfId="0" applyNumberFormat="1" applyFont="1" applyFill="1" applyBorder="1" applyAlignment="1">
      <alignment horizontal="center" vertical="center"/>
    </xf>
    <xf numFmtId="184" fontId="9" fillId="0" borderId="31" xfId="0" applyNumberFormat="1" applyFont="1" applyFill="1" applyBorder="1" applyAlignment="1">
      <alignment horizontal="center" vertical="center" wrapText="1"/>
    </xf>
    <xf numFmtId="184" fontId="6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184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184" fontId="9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/>
    </xf>
    <xf numFmtId="184" fontId="9" fillId="0" borderId="44" xfId="0" applyNumberFormat="1" applyFont="1" applyFill="1" applyBorder="1" applyAlignment="1">
      <alignment horizontal="center" vertical="center"/>
    </xf>
    <xf numFmtId="184" fontId="9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8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184" fontId="12" fillId="0" borderId="31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184" fontId="11" fillId="0" borderId="41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184" fontId="12" fillId="0" borderId="29" xfId="0" applyNumberFormat="1" applyFont="1" applyFill="1" applyBorder="1" applyAlignment="1">
      <alignment horizontal="center" vertical="center"/>
    </xf>
    <xf numFmtId="184" fontId="12" fillId="0" borderId="40" xfId="0" applyNumberFormat="1" applyFont="1" applyFill="1" applyBorder="1" applyAlignment="1">
      <alignment horizontal="center" vertical="center"/>
    </xf>
    <xf numFmtId="184" fontId="3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justify" vertical="center"/>
    </xf>
    <xf numFmtId="49" fontId="7" fillId="0" borderId="48" xfId="0" applyNumberFormat="1" applyFont="1" applyFill="1" applyBorder="1" applyAlignment="1">
      <alignment horizontal="center" vertical="center"/>
    </xf>
    <xf numFmtId="184" fontId="6" fillId="0" borderId="4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vertical="center" wrapText="1"/>
      <protection/>
    </xf>
    <xf numFmtId="184" fontId="9" fillId="0" borderId="0" xfId="0" applyNumberFormat="1" applyFont="1" applyFill="1" applyBorder="1" applyAlignment="1">
      <alignment horizontal="center" vertical="center"/>
    </xf>
    <xf numFmtId="184" fontId="9" fillId="0" borderId="32" xfId="0" applyNumberFormat="1" applyFont="1" applyFill="1" applyBorder="1" applyAlignment="1">
      <alignment horizontal="center" vertical="center" wrapText="1"/>
    </xf>
    <xf numFmtId="184" fontId="9" fillId="0" borderId="48" xfId="0" applyNumberFormat="1" applyFont="1" applyFill="1" applyBorder="1" applyAlignment="1">
      <alignment horizontal="center" vertical="center" wrapText="1"/>
    </xf>
    <xf numFmtId="184" fontId="6" fillId="0" borderId="20" xfId="54" applyNumberFormat="1" applyFont="1" applyFill="1" applyBorder="1" applyAlignment="1">
      <alignment horizontal="center" vertical="center" wrapText="1"/>
      <protection/>
    </xf>
    <xf numFmtId="184" fontId="9" fillId="0" borderId="22" xfId="0" applyNumberFormat="1" applyFont="1" applyFill="1" applyBorder="1" applyAlignment="1">
      <alignment horizontal="center" vertical="center"/>
    </xf>
    <xf numFmtId="184" fontId="9" fillId="0" borderId="4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2" fillId="0" borderId="28" xfId="0" applyNumberFormat="1" applyFont="1" applyFill="1" applyBorder="1" applyAlignment="1">
      <alignment horizontal="center" vertical="center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184" fontId="6" fillId="0" borderId="27" xfId="54" applyNumberFormat="1" applyFont="1" applyFill="1" applyBorder="1" applyAlignment="1">
      <alignment horizontal="center" vertical="center" wrapText="1"/>
      <protection/>
    </xf>
    <xf numFmtId="184" fontId="6" fillId="0" borderId="50" xfId="0" applyNumberFormat="1" applyFont="1" applyFill="1" applyBorder="1" applyAlignment="1">
      <alignment horizontal="center" vertical="center" wrapText="1"/>
    </xf>
    <xf numFmtId="184" fontId="9" fillId="0" borderId="27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184" fontId="6" fillId="0" borderId="52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184" fontId="11" fillId="0" borderId="27" xfId="54" applyNumberFormat="1" applyFont="1" applyFill="1" applyBorder="1" applyAlignment="1">
      <alignment horizontal="center" vertical="center" wrapText="1"/>
      <protection/>
    </xf>
    <xf numFmtId="184" fontId="11" fillId="0" borderId="22" xfId="54" applyNumberFormat="1" applyFont="1" applyFill="1" applyBorder="1" applyAlignment="1">
      <alignment horizontal="center" vertical="center" wrapText="1"/>
      <protection/>
    </xf>
    <xf numFmtId="184" fontId="6" fillId="0" borderId="52" xfId="0" applyNumberFormat="1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horizontal="center" vertical="center" wrapText="1"/>
    </xf>
    <xf numFmtId="184" fontId="9" fillId="0" borderId="40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center" vertical="center" wrapText="1"/>
    </xf>
    <xf numFmtId="184" fontId="6" fillId="0" borderId="43" xfId="0" applyNumberFormat="1" applyFont="1" applyFill="1" applyBorder="1" applyAlignment="1">
      <alignment horizontal="center" vertical="center" wrapText="1"/>
    </xf>
    <xf numFmtId="184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184" fontId="6" fillId="0" borderId="57" xfId="0" applyNumberFormat="1" applyFont="1" applyFill="1" applyBorder="1" applyAlignment="1">
      <alignment horizontal="center" vertical="center"/>
    </xf>
    <xf numFmtId="184" fontId="6" fillId="0" borderId="58" xfId="0" applyNumberFormat="1" applyFont="1" applyFill="1" applyBorder="1" applyAlignment="1">
      <alignment horizontal="center" vertical="center"/>
    </xf>
    <xf numFmtId="0" fontId="6" fillId="0" borderId="59" xfId="55" applyFont="1" applyFill="1" applyBorder="1" applyAlignment="1">
      <alignment vertical="center" wrapText="1"/>
      <protection/>
    </xf>
    <xf numFmtId="0" fontId="6" fillId="0" borderId="60" xfId="5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184" fontId="9" fillId="0" borderId="45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 wrapText="1"/>
    </xf>
    <xf numFmtId="184" fontId="9" fillId="0" borderId="37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84" fontId="9" fillId="0" borderId="14" xfId="55" applyNumberFormat="1" applyFont="1" applyFill="1" applyBorder="1" applyAlignment="1">
      <alignment horizontal="center" vertical="center" wrapText="1"/>
      <protection/>
    </xf>
    <xf numFmtId="184" fontId="9" fillId="0" borderId="19" xfId="55" applyNumberFormat="1" applyFont="1" applyFill="1" applyBorder="1" applyAlignment="1">
      <alignment horizontal="center" vertical="center" wrapText="1"/>
      <protection/>
    </xf>
    <xf numFmtId="184" fontId="6" fillId="0" borderId="27" xfId="0" applyNumberFormat="1" applyFont="1" applyFill="1" applyBorder="1" applyAlignment="1">
      <alignment horizontal="center" vertical="center"/>
    </xf>
    <xf numFmtId="184" fontId="12" fillId="0" borderId="47" xfId="0" applyNumberFormat="1" applyFont="1" applyFill="1" applyBorder="1" applyAlignment="1">
      <alignment horizontal="center" vertical="center" wrapText="1"/>
    </xf>
    <xf numFmtId="184" fontId="12" fillId="0" borderId="49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184" fontId="6" fillId="0" borderId="44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/>
    </xf>
    <xf numFmtId="184" fontId="9" fillId="0" borderId="4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/>
    </xf>
    <xf numFmtId="184" fontId="12" fillId="0" borderId="26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184" fontId="6" fillId="0" borderId="32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left" vertical="center" wrapText="1"/>
    </xf>
    <xf numFmtId="184" fontId="12" fillId="0" borderId="50" xfId="0" applyNumberFormat="1" applyFont="1" applyFill="1" applyBorder="1" applyAlignment="1">
      <alignment horizontal="center" vertical="center"/>
    </xf>
    <xf numFmtId="184" fontId="12" fillId="0" borderId="43" xfId="0" applyNumberFormat="1" applyFont="1" applyFill="1" applyBorder="1" applyAlignment="1">
      <alignment horizontal="center" vertical="center"/>
    </xf>
    <xf numFmtId="184" fontId="12" fillId="0" borderId="62" xfId="0" applyNumberFormat="1" applyFont="1" applyFill="1" applyBorder="1" applyAlignment="1">
      <alignment horizontal="center" vertical="center"/>
    </xf>
    <xf numFmtId="184" fontId="6" fillId="0" borderId="36" xfId="0" applyNumberFormat="1" applyFont="1" applyFill="1" applyBorder="1" applyAlignment="1">
      <alignment horizontal="center" vertical="center" wrapText="1"/>
    </xf>
    <xf numFmtId="191" fontId="9" fillId="0" borderId="23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191" fontId="9" fillId="0" borderId="36" xfId="0" applyNumberFormat="1" applyFont="1" applyFill="1" applyBorder="1" applyAlignment="1">
      <alignment horizontal="center" vertical="center"/>
    </xf>
    <xf numFmtId="184" fontId="6" fillId="0" borderId="63" xfId="0" applyNumberFormat="1" applyFont="1" applyFill="1" applyBorder="1" applyAlignment="1">
      <alignment horizontal="center" vertical="center" wrapText="1"/>
    </xf>
    <xf numFmtId="184" fontId="6" fillId="0" borderId="41" xfId="0" applyNumberFormat="1" applyFont="1" applyFill="1" applyBorder="1" applyAlignment="1">
      <alignment horizontal="center" vertical="center" wrapText="1"/>
    </xf>
    <xf numFmtId="191" fontId="11" fillId="0" borderId="64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184" fontId="6" fillId="0" borderId="27" xfId="0" applyNumberFormat="1" applyFont="1" applyFill="1" applyBorder="1" applyAlignment="1">
      <alignment horizontal="center" vertical="center" wrapText="1"/>
    </xf>
    <xf numFmtId="191" fontId="6" fillId="0" borderId="49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191" fontId="6" fillId="0" borderId="63" xfId="0" applyNumberFormat="1" applyFont="1" applyFill="1" applyBorder="1" applyAlignment="1">
      <alignment horizontal="center" vertical="center"/>
    </xf>
    <xf numFmtId="184" fontId="6" fillId="0" borderId="49" xfId="0" applyNumberFormat="1" applyFont="1" applyFill="1" applyBorder="1" applyAlignment="1">
      <alignment horizontal="center" vertical="center" wrapText="1"/>
    </xf>
    <xf numFmtId="191" fontId="11" fillId="0" borderId="49" xfId="0" applyNumberFormat="1" applyFont="1" applyFill="1" applyBorder="1" applyAlignment="1">
      <alignment horizontal="center" vertical="center"/>
    </xf>
    <xf numFmtId="0" fontId="6" fillId="0" borderId="46" xfId="55" applyFont="1" applyFill="1" applyBorder="1" applyAlignment="1">
      <alignment vertical="center" wrapText="1"/>
      <protection/>
    </xf>
    <xf numFmtId="4" fontId="6" fillId="0" borderId="2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191" fontId="11" fillId="0" borderId="63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84" fontId="11" fillId="0" borderId="21" xfId="0" applyNumberFormat="1" applyFont="1" applyFill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184" fontId="6" fillId="0" borderId="46" xfId="0" applyNumberFormat="1" applyFont="1" applyFill="1" applyBorder="1" applyAlignment="1">
      <alignment horizontal="center" vertical="center" wrapText="1"/>
    </xf>
    <xf numFmtId="184" fontId="11" fillId="0" borderId="27" xfId="0" applyNumberFormat="1" applyFont="1" applyFill="1" applyBorder="1" applyAlignment="1">
      <alignment horizontal="center" vertical="center" wrapText="1"/>
    </xf>
    <xf numFmtId="0" fontId="7" fillId="0" borderId="15" xfId="54" applyFont="1" applyFill="1" applyBorder="1" applyAlignment="1">
      <alignment horizontal="center" vertical="center"/>
      <protection/>
    </xf>
    <xf numFmtId="4" fontId="6" fillId="0" borderId="23" xfId="0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184" fontId="6" fillId="0" borderId="60" xfId="0" applyNumberFormat="1" applyFont="1" applyFill="1" applyBorder="1" applyAlignment="1">
      <alignment horizontal="center" vertical="center" wrapText="1"/>
    </xf>
    <xf numFmtId="184" fontId="6" fillId="0" borderId="40" xfId="0" applyNumberFormat="1" applyFont="1" applyFill="1" applyBorder="1" applyAlignment="1">
      <alignment horizontal="center" vertical="center" wrapText="1"/>
    </xf>
    <xf numFmtId="191" fontId="6" fillId="0" borderId="64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/>
      <protection/>
    </xf>
    <xf numFmtId="184" fontId="6" fillId="0" borderId="59" xfId="0" applyNumberFormat="1" applyFont="1" applyFill="1" applyBorder="1" applyAlignment="1">
      <alignment horizontal="center" vertical="center" wrapText="1"/>
    </xf>
    <xf numFmtId="184" fontId="6" fillId="0" borderId="65" xfId="0" applyNumberFormat="1" applyFont="1" applyFill="1" applyBorder="1" applyAlignment="1">
      <alignment horizontal="center" vertical="center" wrapText="1"/>
    </xf>
    <xf numFmtId="4" fontId="9" fillId="0" borderId="65" xfId="0" applyNumberFormat="1" applyFont="1" applyFill="1" applyBorder="1" applyAlignment="1">
      <alignment horizontal="center" vertical="center" wrapText="1"/>
    </xf>
    <xf numFmtId="184" fontId="9" fillId="0" borderId="66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vertical="center" wrapText="1"/>
      <protection/>
    </xf>
    <xf numFmtId="184" fontId="9" fillId="0" borderId="59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 vertical="center"/>
      <protection/>
    </xf>
    <xf numFmtId="4" fontId="6" fillId="0" borderId="41" xfId="0" applyNumberFormat="1" applyFont="1" applyFill="1" applyBorder="1" applyAlignment="1">
      <alignment horizontal="center" vertical="center" wrapText="1"/>
    </xf>
    <xf numFmtId="184" fontId="9" fillId="0" borderId="66" xfId="55" applyNumberFormat="1" applyFont="1" applyFill="1" applyBorder="1" applyAlignment="1">
      <alignment horizontal="center" vertical="center" wrapText="1"/>
      <protection/>
    </xf>
    <xf numFmtId="184" fontId="9" fillId="0" borderId="37" xfId="55" applyNumberFormat="1" applyFont="1" applyFill="1" applyBorder="1" applyAlignment="1">
      <alignment horizontal="center" vertical="center" wrapText="1"/>
      <protection/>
    </xf>
    <xf numFmtId="4" fontId="9" fillId="0" borderId="37" xfId="55" applyNumberFormat="1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left" vertical="center" wrapText="1"/>
      <protection/>
    </xf>
    <xf numFmtId="184" fontId="11" fillId="0" borderId="28" xfId="0" applyNumberFormat="1" applyFont="1" applyFill="1" applyBorder="1" applyAlignment="1">
      <alignment horizontal="center" vertical="center"/>
    </xf>
    <xf numFmtId="184" fontId="11" fillId="0" borderId="29" xfId="0" applyNumberFormat="1" applyFont="1" applyFill="1" applyBorder="1" applyAlignment="1">
      <alignment horizontal="center" vertical="center"/>
    </xf>
    <xf numFmtId="184" fontId="11" fillId="0" borderId="40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left" vertical="center" wrapText="1"/>
      <protection/>
    </xf>
    <xf numFmtId="184" fontId="6" fillId="0" borderId="49" xfId="0" applyNumberFormat="1" applyFont="1" applyFill="1" applyBorder="1" applyAlignment="1">
      <alignment horizontal="center" vertical="center"/>
    </xf>
    <xf numFmtId="0" fontId="7" fillId="0" borderId="15" xfId="54" applyFont="1" applyFill="1" applyBorder="1" applyAlignment="1">
      <alignment horizontal="center" vertical="center" wrapText="1"/>
      <protection/>
    </xf>
    <xf numFmtId="184" fontId="9" fillId="0" borderId="36" xfId="0" applyNumberFormat="1" applyFont="1" applyFill="1" applyBorder="1" applyAlignment="1">
      <alignment horizontal="center" vertical="center"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184" fontId="12" fillId="0" borderId="64" xfId="54" applyNumberFormat="1" applyFont="1" applyFill="1" applyBorder="1" applyAlignment="1">
      <alignment horizontal="center" vertical="center" wrapText="1"/>
      <protection/>
    </xf>
    <xf numFmtId="184" fontId="12" fillId="0" borderId="40" xfId="54" applyNumberFormat="1" applyFont="1" applyFill="1" applyBorder="1" applyAlignment="1">
      <alignment horizontal="center" vertical="center" wrapText="1"/>
      <protection/>
    </xf>
    <xf numFmtId="191" fontId="12" fillId="0" borderId="64" xfId="0" applyNumberFormat="1" applyFont="1" applyFill="1" applyBorder="1" applyAlignment="1">
      <alignment horizontal="center" vertical="center"/>
    </xf>
    <xf numFmtId="4" fontId="11" fillId="0" borderId="40" xfId="54" applyNumberFormat="1" applyFont="1" applyFill="1" applyBorder="1" applyAlignment="1">
      <alignment horizontal="center" vertical="center" wrapText="1"/>
      <protection/>
    </xf>
    <xf numFmtId="184" fontId="6" fillId="0" borderId="49" xfId="54" applyNumberFormat="1" applyFont="1" applyFill="1" applyBorder="1" applyAlignment="1">
      <alignment horizontal="center" vertical="center" wrapText="1"/>
      <protection/>
    </xf>
    <xf numFmtId="4" fontId="6" fillId="0" borderId="27" xfId="0" applyNumberFormat="1" applyFont="1" applyFill="1" applyBorder="1" applyAlignment="1">
      <alignment horizontal="center" vertical="center"/>
    </xf>
    <xf numFmtId="184" fontId="9" fillId="0" borderId="64" xfId="54" applyNumberFormat="1" applyFont="1" applyFill="1" applyBorder="1" applyAlignment="1">
      <alignment horizontal="center" vertical="center" wrapText="1"/>
      <protection/>
    </xf>
    <xf numFmtId="4" fontId="6" fillId="0" borderId="40" xfId="0" applyNumberFormat="1" applyFont="1" applyFill="1" applyBorder="1" applyAlignment="1">
      <alignment horizontal="center" vertical="center"/>
    </xf>
    <xf numFmtId="184" fontId="11" fillId="0" borderId="30" xfId="54" applyNumberFormat="1" applyFont="1" applyFill="1" applyBorder="1" applyAlignment="1">
      <alignment horizontal="center" vertical="center" wrapText="1"/>
      <protection/>
    </xf>
    <xf numFmtId="184" fontId="9" fillId="0" borderId="31" xfId="54" applyNumberFormat="1" applyFont="1" applyFill="1" applyBorder="1" applyAlignment="1">
      <alignment horizontal="center" vertical="center" wrapText="1"/>
      <protection/>
    </xf>
    <xf numFmtId="184" fontId="9" fillId="0" borderId="32" xfId="54" applyNumberFormat="1" applyFont="1" applyFill="1" applyBorder="1" applyAlignment="1">
      <alignment horizontal="center" vertical="center" wrapText="1"/>
      <protection/>
    </xf>
    <xf numFmtId="184" fontId="11" fillId="0" borderId="16" xfId="54" applyNumberFormat="1" applyFont="1" applyFill="1" applyBorder="1" applyAlignment="1">
      <alignment horizontal="center" vertical="center" wrapText="1"/>
      <protection/>
    </xf>
    <xf numFmtId="184" fontId="9" fillId="0" borderId="45" xfId="54" applyNumberFormat="1" applyFont="1" applyFill="1" applyBorder="1" applyAlignment="1">
      <alignment horizontal="center" vertical="center" wrapText="1"/>
      <protection/>
    </xf>
    <xf numFmtId="191" fontId="9" fillId="0" borderId="32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191" fontId="9" fillId="0" borderId="45" xfId="0" applyNumberFormat="1" applyFont="1" applyFill="1" applyBorder="1" applyAlignment="1">
      <alignment horizontal="center" vertical="center"/>
    </xf>
    <xf numFmtId="184" fontId="6" fillId="0" borderId="63" xfId="54" applyNumberFormat="1" applyFont="1" applyFill="1" applyBorder="1" applyAlignment="1">
      <alignment horizontal="center" vertical="center" wrapText="1"/>
      <protection/>
    </xf>
    <xf numFmtId="184" fontId="6" fillId="0" borderId="52" xfId="54" applyNumberFormat="1" applyFont="1" applyFill="1" applyBorder="1" applyAlignment="1">
      <alignment horizontal="center" vertical="center" wrapText="1"/>
      <protection/>
    </xf>
    <xf numFmtId="184" fontId="6" fillId="0" borderId="38" xfId="54" applyNumberFormat="1" applyFont="1" applyFill="1" applyBorder="1" applyAlignment="1">
      <alignment horizontal="center" vertical="center" wrapText="1"/>
      <protection/>
    </xf>
    <xf numFmtId="4" fontId="6" fillId="0" borderId="41" xfId="0" applyNumberFormat="1" applyFont="1" applyFill="1" applyBorder="1" applyAlignment="1">
      <alignment horizontal="center" vertical="center"/>
    </xf>
    <xf numFmtId="184" fontId="6" fillId="0" borderId="26" xfId="54" applyNumberFormat="1" applyFont="1" applyFill="1" applyBorder="1" applyAlignment="1">
      <alignment horizontal="center" vertical="center" wrapText="1"/>
      <protection/>
    </xf>
    <xf numFmtId="184" fontId="11" fillId="0" borderId="26" xfId="54" applyNumberFormat="1" applyFont="1" applyFill="1" applyBorder="1" applyAlignment="1">
      <alignment horizontal="center" vertical="center" wrapText="1"/>
      <protection/>
    </xf>
    <xf numFmtId="184" fontId="11" fillId="0" borderId="21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184" fontId="6" fillId="0" borderId="36" xfId="54" applyNumberFormat="1" applyFont="1" applyFill="1" applyBorder="1" applyAlignment="1">
      <alignment horizontal="center" vertical="center" wrapText="1"/>
      <protection/>
    </xf>
    <xf numFmtId="184" fontId="6" fillId="0" borderId="23" xfId="54" applyNumberFormat="1" applyFont="1" applyFill="1" applyBorder="1" applyAlignment="1">
      <alignment horizontal="center" vertical="center" wrapText="1"/>
      <protection/>
    </xf>
    <xf numFmtId="4" fontId="6" fillId="0" borderId="23" xfId="54" applyNumberFormat="1" applyFont="1" applyFill="1" applyBorder="1" applyAlignment="1">
      <alignment horizontal="center" vertical="center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184" fontId="12" fillId="0" borderId="21" xfId="54" applyNumberFormat="1" applyFont="1" applyFill="1" applyBorder="1" applyAlignment="1">
      <alignment horizontal="center" vertical="center" wrapText="1"/>
      <protection/>
    </xf>
    <xf numFmtId="184" fontId="12" fillId="0" borderId="22" xfId="54" applyNumberFormat="1" applyFont="1" applyFill="1" applyBorder="1" applyAlignment="1">
      <alignment horizontal="center" vertical="center" wrapText="1"/>
      <protection/>
    </xf>
    <xf numFmtId="184" fontId="12" fillId="0" borderId="27" xfId="54" applyNumberFormat="1" applyFont="1" applyFill="1" applyBorder="1" applyAlignment="1">
      <alignment horizontal="center" vertical="center" wrapText="1"/>
      <protection/>
    </xf>
    <xf numFmtId="184" fontId="12" fillId="0" borderId="49" xfId="54" applyNumberFormat="1" applyFont="1" applyFill="1" applyBorder="1" applyAlignment="1">
      <alignment horizontal="center" vertical="center" wrapText="1"/>
      <protection/>
    </xf>
    <xf numFmtId="191" fontId="12" fillId="0" borderId="63" xfId="0" applyNumberFormat="1" applyFont="1" applyFill="1" applyBorder="1" applyAlignment="1">
      <alignment horizontal="center" vertical="center"/>
    </xf>
    <xf numFmtId="184" fontId="6" fillId="0" borderId="41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184" fontId="6" fillId="0" borderId="36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 wrapText="1"/>
    </xf>
    <xf numFmtId="184" fontId="6" fillId="0" borderId="64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184" fontId="9" fillId="0" borderId="64" xfId="0" applyNumberFormat="1" applyFont="1" applyFill="1" applyBorder="1" applyAlignment="1">
      <alignment horizontal="center" vertical="center"/>
    </xf>
    <xf numFmtId="184" fontId="12" fillId="0" borderId="53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1" fillId="0" borderId="49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84" fontId="12" fillId="0" borderId="44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191" fontId="12" fillId="0" borderId="49" xfId="0" applyNumberFormat="1" applyFont="1" applyFill="1" applyBorder="1" applyAlignment="1">
      <alignment horizontal="center" vertical="center"/>
    </xf>
    <xf numFmtId="184" fontId="6" fillId="0" borderId="63" xfId="0" applyNumberFormat="1" applyFont="1" applyFill="1" applyBorder="1" applyAlignment="1">
      <alignment horizontal="center" vertical="center"/>
    </xf>
    <xf numFmtId="184" fontId="6" fillId="0" borderId="66" xfId="0" applyNumberFormat="1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 wrapText="1"/>
    </xf>
    <xf numFmtId="184" fontId="12" fillId="0" borderId="49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/>
    </xf>
    <xf numFmtId="184" fontId="6" fillId="0" borderId="67" xfId="0" applyNumberFormat="1" applyFont="1" applyFill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8" xfId="0" applyNumberFormat="1" applyFont="1" applyFill="1" applyBorder="1" applyAlignment="1">
      <alignment horizontal="center" vertical="center"/>
    </xf>
    <xf numFmtId="191" fontId="6" fillId="0" borderId="69" xfId="0" applyNumberFormat="1" applyFont="1" applyFill="1" applyBorder="1" applyAlignment="1">
      <alignment horizontal="center" vertical="center"/>
    </xf>
    <xf numFmtId="4" fontId="6" fillId="0" borderId="58" xfId="0" applyNumberFormat="1" applyFont="1" applyFill="1" applyBorder="1" applyAlignment="1">
      <alignment horizontal="center" vertical="center"/>
    </xf>
    <xf numFmtId="184" fontId="6" fillId="0" borderId="60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91" fontId="6" fillId="0" borderId="62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184" fontId="9" fillId="0" borderId="66" xfId="0" applyNumberFormat="1" applyFont="1" applyFill="1" applyBorder="1" applyAlignment="1">
      <alignment horizontal="center" vertical="center"/>
    </xf>
    <xf numFmtId="184" fontId="6" fillId="0" borderId="46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 wrapText="1"/>
    </xf>
    <xf numFmtId="184" fontId="6" fillId="0" borderId="50" xfId="0" applyNumberFormat="1" applyFont="1" applyFill="1" applyBorder="1" applyAlignment="1">
      <alignment horizontal="center" vertical="center"/>
    </xf>
    <xf numFmtId="184" fontId="6" fillId="0" borderId="62" xfId="0" applyNumberFormat="1" applyFont="1" applyFill="1" applyBorder="1" applyAlignment="1">
      <alignment horizontal="center" vertical="center"/>
    </xf>
    <xf numFmtId="184" fontId="6" fillId="0" borderId="42" xfId="0" applyNumberFormat="1" applyFont="1" applyFill="1" applyBorder="1" applyAlignment="1">
      <alignment horizontal="center" vertical="center" wrapText="1"/>
    </xf>
    <xf numFmtId="0" fontId="6" fillId="0" borderId="12" xfId="55" applyFont="1" applyFill="1" applyBorder="1" applyAlignment="1">
      <alignment vertical="center" wrapText="1"/>
      <protection/>
    </xf>
    <xf numFmtId="184" fontId="6" fillId="0" borderId="39" xfId="0" applyNumberFormat="1" applyFont="1" applyFill="1" applyBorder="1" applyAlignment="1">
      <alignment horizontal="center" vertical="center" wrapText="1"/>
    </xf>
    <xf numFmtId="184" fontId="12" fillId="0" borderId="35" xfId="0" applyNumberFormat="1" applyFont="1" applyFill="1" applyBorder="1" applyAlignment="1">
      <alignment horizontal="center" vertical="center" wrapText="1"/>
    </xf>
    <xf numFmtId="184" fontId="11" fillId="0" borderId="42" xfId="0" applyNumberFormat="1" applyFont="1" applyFill="1" applyBorder="1" applyAlignment="1">
      <alignment horizontal="center" vertical="center" wrapText="1"/>
    </xf>
    <xf numFmtId="184" fontId="11" fillId="0" borderId="38" xfId="0" applyNumberFormat="1" applyFont="1" applyFill="1" applyBorder="1" applyAlignment="1">
      <alignment horizontal="center" vertical="center" wrapText="1"/>
    </xf>
    <xf numFmtId="184" fontId="11" fillId="0" borderId="41" xfId="54" applyNumberFormat="1" applyFont="1" applyFill="1" applyBorder="1" applyAlignment="1">
      <alignment horizontal="center" vertical="center" wrapText="1"/>
      <protection/>
    </xf>
    <xf numFmtId="184" fontId="11" fillId="0" borderId="20" xfId="54" applyNumberFormat="1" applyFont="1" applyFill="1" applyBorder="1" applyAlignment="1">
      <alignment horizontal="center" vertical="center" wrapText="1"/>
      <protection/>
    </xf>
    <xf numFmtId="4" fontId="9" fillId="0" borderId="29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 wrapText="1"/>
    </xf>
    <xf numFmtId="184" fontId="1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53" applyNumberFormat="1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>
      <alignment horizontal="left" vertical="center" wrapText="1"/>
    </xf>
    <xf numFmtId="184" fontId="6" fillId="0" borderId="47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91" fontId="12" fillId="0" borderId="3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184" fontId="12" fillId="0" borderId="30" xfId="0" applyNumberFormat="1" applyFont="1" applyFill="1" applyBorder="1" applyAlignment="1">
      <alignment horizontal="center" vertical="center"/>
    </xf>
    <xf numFmtId="0" fontId="7" fillId="0" borderId="37" xfId="55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184" fontId="12" fillId="0" borderId="40" xfId="0" applyNumberFormat="1" applyFont="1" applyFill="1" applyBorder="1" applyAlignment="1">
      <alignment horizontal="center" vertical="center" wrapText="1"/>
    </xf>
    <xf numFmtId="184" fontId="6" fillId="0" borderId="64" xfId="0" applyNumberFormat="1" applyFont="1" applyFill="1" applyBorder="1" applyAlignment="1">
      <alignment horizontal="center" vertical="center" wrapText="1"/>
    </xf>
    <xf numFmtId="184" fontId="12" fillId="0" borderId="70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31" fillId="0" borderId="13" xfId="55" applyFont="1" applyFill="1" applyBorder="1" applyAlignment="1">
      <alignment vertical="center" wrapText="1"/>
      <protection/>
    </xf>
    <xf numFmtId="4" fontId="6" fillId="0" borderId="0" xfId="0" applyNumberFormat="1" applyFont="1" applyFill="1" applyBorder="1" applyAlignment="1">
      <alignment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84" fontId="6" fillId="0" borderId="61" xfId="54" applyNumberFormat="1" applyFont="1" applyFill="1" applyBorder="1" applyAlignment="1">
      <alignment horizontal="center" vertical="center" wrapText="1"/>
      <protection/>
    </xf>
    <xf numFmtId="184" fontId="6" fillId="0" borderId="43" xfId="54" applyNumberFormat="1" applyFont="1" applyFill="1" applyBorder="1" applyAlignment="1">
      <alignment horizontal="center" vertical="center" wrapText="1"/>
      <protection/>
    </xf>
    <xf numFmtId="184" fontId="6" fillId="0" borderId="44" xfId="54" applyNumberFormat="1" applyFont="1" applyFill="1" applyBorder="1" applyAlignment="1">
      <alignment horizontal="center" vertical="center" wrapText="1"/>
      <protection/>
    </xf>
    <xf numFmtId="184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65" xfId="53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>
      <alignment horizontal="center" vertical="center"/>
    </xf>
    <xf numFmtId="184" fontId="9" fillId="0" borderId="20" xfId="54" applyNumberFormat="1" applyFont="1" applyFill="1" applyBorder="1" applyAlignment="1">
      <alignment horizontal="center" vertical="center" wrapText="1"/>
      <protection/>
    </xf>
    <xf numFmtId="184" fontId="9" fillId="0" borderId="41" xfId="54" applyNumberFormat="1" applyFont="1" applyFill="1" applyBorder="1" applyAlignment="1">
      <alignment horizontal="center" vertical="center" wrapText="1"/>
      <protection/>
    </xf>
    <xf numFmtId="184" fontId="9" fillId="0" borderId="63" xfId="54" applyNumberFormat="1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vertical="center" wrapText="1"/>
    </xf>
    <xf numFmtId="184" fontId="5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84" fontId="12" fillId="0" borderId="38" xfId="54" applyNumberFormat="1" applyFont="1" applyFill="1" applyBorder="1" applyAlignment="1">
      <alignment horizontal="center" vertical="center" wrapText="1"/>
      <protection/>
    </xf>
    <xf numFmtId="184" fontId="12" fillId="0" borderId="20" xfId="54" applyNumberFormat="1" applyFont="1" applyFill="1" applyBorder="1" applyAlignment="1">
      <alignment horizontal="center" vertical="center" wrapText="1"/>
      <protection/>
    </xf>
    <xf numFmtId="184" fontId="12" fillId="0" borderId="41" xfId="54" applyNumberFormat="1" applyFont="1" applyFill="1" applyBorder="1" applyAlignment="1">
      <alignment horizontal="center" vertical="center" wrapText="1"/>
      <protection/>
    </xf>
    <xf numFmtId="4" fontId="11" fillId="0" borderId="41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84" fontId="9" fillId="0" borderId="38" xfId="54" applyNumberFormat="1" applyFont="1" applyFill="1" applyBorder="1" applyAlignment="1">
      <alignment horizontal="center" vertical="center" wrapText="1"/>
      <protection/>
    </xf>
    <xf numFmtId="191" fontId="9" fillId="0" borderId="41" xfId="0" applyNumberFormat="1" applyFont="1" applyFill="1" applyBorder="1" applyAlignment="1">
      <alignment horizontal="center" vertical="center"/>
    </xf>
    <xf numFmtId="191" fontId="9" fillId="0" borderId="63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/>
    </xf>
    <xf numFmtId="184" fontId="9" fillId="0" borderId="72" xfId="0" applyNumberFormat="1" applyFont="1" applyFill="1" applyBorder="1" applyAlignment="1">
      <alignment horizontal="center" vertical="center" wrapText="1"/>
    </xf>
    <xf numFmtId="184" fontId="6" fillId="0" borderId="73" xfId="0" applyNumberFormat="1" applyFont="1" applyFill="1" applyBorder="1" applyAlignment="1">
      <alignment horizontal="center" vertical="center"/>
    </xf>
    <xf numFmtId="191" fontId="6" fillId="0" borderId="45" xfId="0" applyNumberFormat="1" applyFont="1" applyFill="1" applyBorder="1" applyAlignment="1">
      <alignment horizontal="center" vertical="center"/>
    </xf>
    <xf numFmtId="184" fontId="6" fillId="0" borderId="7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184" fontId="11" fillId="0" borderId="44" xfId="54" applyNumberFormat="1" applyFont="1" applyFill="1" applyBorder="1" applyAlignment="1">
      <alignment horizontal="center" vertical="center" wrapText="1"/>
      <protection/>
    </xf>
    <xf numFmtId="184" fontId="11" fillId="0" borderId="44" xfId="0" applyNumberFormat="1" applyFont="1" applyFill="1" applyBorder="1" applyAlignment="1">
      <alignment horizontal="center" vertical="center"/>
    </xf>
    <xf numFmtId="191" fontId="11" fillId="0" borderId="44" xfId="0" applyNumberFormat="1" applyFont="1" applyFill="1" applyBorder="1" applyAlignment="1">
      <alignment horizontal="center" vertical="center"/>
    </xf>
    <xf numFmtId="0" fontId="7" fillId="0" borderId="11" xfId="55" applyFont="1" applyFill="1" applyBorder="1" applyAlignment="1">
      <alignment horizontal="left" vertical="center" wrapText="1"/>
      <protection/>
    </xf>
    <xf numFmtId="184" fontId="9" fillId="0" borderId="27" xfId="54" applyNumberFormat="1" applyFont="1" applyFill="1" applyBorder="1" applyAlignment="1">
      <alignment horizontal="center" vertical="center" wrapText="1"/>
      <protection/>
    </xf>
    <xf numFmtId="184" fontId="9" fillId="0" borderId="22" xfId="54" applyNumberFormat="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54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vertical="center" wrapText="1"/>
    </xf>
    <xf numFmtId="0" fontId="7" fillId="0" borderId="15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7" fillId="0" borderId="15" xfId="55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66" xfId="55" applyFont="1" applyFill="1" applyBorder="1" applyAlignment="1">
      <alignment vertical="center" wrapText="1"/>
      <protection/>
    </xf>
    <xf numFmtId="0" fontId="31" fillId="0" borderId="59" xfId="55" applyFont="1" applyFill="1" applyBorder="1" applyAlignment="1">
      <alignment vertical="center" wrapText="1"/>
      <protection/>
    </xf>
    <xf numFmtId="0" fontId="31" fillId="0" borderId="10" xfId="55" applyFont="1" applyFill="1" applyBorder="1" applyAlignment="1">
      <alignment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distributed" wrapText="1"/>
    </xf>
    <xf numFmtId="0" fontId="7" fillId="0" borderId="72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left" vertical="center" wrapText="1"/>
    </xf>
    <xf numFmtId="184" fontId="5" fillId="0" borderId="0" xfId="0" applyNumberFormat="1" applyFont="1" applyFill="1" applyBorder="1" applyAlignment="1">
      <alignment horizontal="left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184" fontId="12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6" fillId="0" borderId="71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right" vertical="center"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84" fontId="6" fillId="0" borderId="38" xfId="0" applyNumberFormat="1" applyFont="1" applyFill="1" applyBorder="1" applyAlignment="1">
      <alignment horizontal="center" vertical="center" wrapText="1"/>
    </xf>
    <xf numFmtId="184" fontId="6" fillId="0" borderId="7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5" fillId="0" borderId="54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7" fillId="0" borderId="12" xfId="54" applyNumberFormat="1" applyFont="1" applyFill="1" applyBorder="1" applyAlignment="1">
      <alignment horizontal="center" vertical="center" wrapText="1"/>
      <protection/>
    </xf>
    <xf numFmtId="49" fontId="7" fillId="0" borderId="17" xfId="54" applyNumberFormat="1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184" fontId="9" fillId="0" borderId="4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Примечание 2 2" xfId="61"/>
    <cellStyle name="Примечание 3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1"/>
  <sheetViews>
    <sheetView tabSelected="1" zoomScaleSheetLayoutView="100" zoomScalePageLayoutView="0" workbookViewId="0" topLeftCell="A1">
      <pane xSplit="2" ySplit="6" topLeftCell="C20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07" sqref="A207:S207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75390625" style="22" customWidth="1"/>
    <col min="4" max="4" width="8.75390625" style="3" customWidth="1"/>
    <col min="5" max="6" width="9.75390625" style="3" customWidth="1"/>
    <col min="7" max="7" width="6.75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875" style="3" customWidth="1"/>
    <col min="12" max="12" width="7.00390625" style="3" customWidth="1"/>
    <col min="13" max="13" width="6.375" style="3" customWidth="1"/>
    <col min="14" max="14" width="9.75390625" style="3" customWidth="1"/>
    <col min="15" max="15" width="8.875" style="3" customWidth="1"/>
    <col min="16" max="16" width="9.00390625" style="3" customWidth="1"/>
    <col min="17" max="17" width="9.25390625" style="3" customWidth="1"/>
    <col min="18" max="18" width="7.00390625" style="3" customWidth="1"/>
    <col min="19" max="19" width="6.125" style="3" customWidth="1"/>
    <col min="20" max="21" width="12.75390625" style="3" customWidth="1"/>
    <col min="22" max="22" width="13.00390625" style="3" customWidth="1"/>
    <col min="23" max="16384" width="9.125" style="3" customWidth="1"/>
  </cols>
  <sheetData>
    <row r="1" spans="1:19" ht="12.75" customHeight="1">
      <c r="A1" s="433" t="s">
        <v>92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:19" ht="12.75" customHeight="1">
      <c r="A2" s="434" t="s">
        <v>91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</row>
    <row r="3" spans="1:21" ht="15" customHeight="1" thickBot="1">
      <c r="A3" s="451" t="s">
        <v>248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65"/>
      <c r="U3" s="65"/>
    </row>
    <row r="4" spans="1:21" ht="27" customHeight="1">
      <c r="A4" s="452" t="s">
        <v>67</v>
      </c>
      <c r="B4" s="443" t="s">
        <v>0</v>
      </c>
      <c r="C4" s="448" t="s">
        <v>189</v>
      </c>
      <c r="D4" s="449"/>
      <c r="E4" s="449"/>
      <c r="F4" s="449"/>
      <c r="G4" s="450"/>
      <c r="H4" s="443" t="s">
        <v>10</v>
      </c>
      <c r="I4" s="444"/>
      <c r="J4" s="444"/>
      <c r="K4" s="444"/>
      <c r="L4" s="444"/>
      <c r="M4" s="445"/>
      <c r="N4" s="448" t="s">
        <v>11</v>
      </c>
      <c r="O4" s="449"/>
      <c r="P4" s="449"/>
      <c r="Q4" s="449"/>
      <c r="R4" s="449"/>
      <c r="S4" s="450"/>
      <c r="T4" s="66"/>
      <c r="U4" s="66"/>
    </row>
    <row r="5" spans="1:21" ht="15" customHeight="1">
      <c r="A5" s="453"/>
      <c r="B5" s="455"/>
      <c r="C5" s="424" t="s">
        <v>26</v>
      </c>
      <c r="D5" s="446" t="s">
        <v>27</v>
      </c>
      <c r="E5" s="446"/>
      <c r="F5" s="446"/>
      <c r="G5" s="447"/>
      <c r="H5" s="437" t="s">
        <v>26</v>
      </c>
      <c r="I5" s="435" t="s">
        <v>27</v>
      </c>
      <c r="J5" s="436"/>
      <c r="K5" s="436"/>
      <c r="L5" s="436"/>
      <c r="M5" s="441" t="s">
        <v>1</v>
      </c>
      <c r="N5" s="437" t="s">
        <v>26</v>
      </c>
      <c r="O5" s="435" t="s">
        <v>27</v>
      </c>
      <c r="P5" s="436"/>
      <c r="Q5" s="436"/>
      <c r="R5" s="436"/>
      <c r="S5" s="441" t="s">
        <v>1</v>
      </c>
      <c r="T5" s="67"/>
      <c r="U5" s="67"/>
    </row>
    <row r="6" spans="1:21" ht="85.5" customHeight="1" thickBot="1">
      <c r="A6" s="454"/>
      <c r="B6" s="456"/>
      <c r="C6" s="425"/>
      <c r="D6" s="76" t="s">
        <v>76</v>
      </c>
      <c r="E6" s="76" t="s">
        <v>75</v>
      </c>
      <c r="F6" s="76" t="s">
        <v>73</v>
      </c>
      <c r="G6" s="77" t="s">
        <v>39</v>
      </c>
      <c r="H6" s="438"/>
      <c r="I6" s="23" t="s">
        <v>74</v>
      </c>
      <c r="J6" s="23" t="s">
        <v>75</v>
      </c>
      <c r="K6" s="23" t="s">
        <v>73</v>
      </c>
      <c r="L6" s="75" t="s">
        <v>39</v>
      </c>
      <c r="M6" s="442"/>
      <c r="N6" s="438"/>
      <c r="O6" s="23" t="s">
        <v>74</v>
      </c>
      <c r="P6" s="23" t="s">
        <v>75</v>
      </c>
      <c r="Q6" s="23" t="s">
        <v>73</v>
      </c>
      <c r="R6" s="75" t="s">
        <v>39</v>
      </c>
      <c r="S6" s="442"/>
      <c r="T6" s="66"/>
      <c r="U6" s="66"/>
    </row>
    <row r="7" spans="1:21" ht="13.5" customHeight="1" thickBot="1">
      <c r="A7" s="78">
        <v>1</v>
      </c>
      <c r="B7" s="79">
        <v>2</v>
      </c>
      <c r="C7" s="80">
        <v>3</v>
      </c>
      <c r="D7" s="81">
        <v>4</v>
      </c>
      <c r="E7" s="81">
        <v>5</v>
      </c>
      <c r="F7" s="82">
        <v>6</v>
      </c>
      <c r="G7" s="83">
        <v>7</v>
      </c>
      <c r="H7" s="79">
        <v>8</v>
      </c>
      <c r="I7" s="81">
        <v>9</v>
      </c>
      <c r="J7" s="81">
        <v>10</v>
      </c>
      <c r="K7" s="82">
        <v>11</v>
      </c>
      <c r="L7" s="81">
        <v>12</v>
      </c>
      <c r="M7" s="83"/>
      <c r="N7" s="84">
        <v>13</v>
      </c>
      <c r="O7" s="81">
        <v>14</v>
      </c>
      <c r="P7" s="81">
        <v>15</v>
      </c>
      <c r="Q7" s="82">
        <v>16</v>
      </c>
      <c r="R7" s="82">
        <v>17</v>
      </c>
      <c r="S7" s="83"/>
      <c r="T7" s="68"/>
      <c r="U7" s="68"/>
    </row>
    <row r="8" spans="1:24" ht="40.5" customHeight="1" thickBot="1">
      <c r="A8" s="18" t="s">
        <v>34</v>
      </c>
      <c r="B8" s="403" t="s">
        <v>150</v>
      </c>
      <c r="C8" s="38">
        <f>9:9</f>
        <v>33499.254</v>
      </c>
      <c r="D8" s="39"/>
      <c r="E8" s="39">
        <f>E9</f>
        <v>2397.4</v>
      </c>
      <c r="F8" s="32">
        <f>F9</f>
        <v>31101.854000000003</v>
      </c>
      <c r="G8" s="188"/>
      <c r="H8" s="38">
        <f>9:9</f>
        <v>20714.996</v>
      </c>
      <c r="I8" s="39"/>
      <c r="J8" s="39">
        <f>J9</f>
        <v>1616.496</v>
      </c>
      <c r="K8" s="32">
        <f>K9</f>
        <v>19098.5</v>
      </c>
      <c r="L8" s="39"/>
      <c r="M8" s="189">
        <f aca="true" t="shared" si="0" ref="M8:M15">H8/C8</f>
        <v>0.6183718598629091</v>
      </c>
      <c r="N8" s="38">
        <f>9:9</f>
        <v>19723.604</v>
      </c>
      <c r="O8" s="39"/>
      <c r="P8" s="39">
        <f>P9</f>
        <v>1616.496</v>
      </c>
      <c r="Q8" s="32">
        <f>Q9</f>
        <v>18107.108</v>
      </c>
      <c r="R8" s="190"/>
      <c r="S8" s="191">
        <f>N8/C8</f>
        <v>0.5887774097894837</v>
      </c>
      <c r="T8" s="341"/>
      <c r="U8" s="64"/>
      <c r="V8" s="102"/>
      <c r="W8" s="340"/>
      <c r="X8" s="340"/>
    </row>
    <row r="9" spans="1:24" ht="85.5" customHeight="1">
      <c r="A9" s="351" t="s">
        <v>35</v>
      </c>
      <c r="B9" s="352" t="s">
        <v>229</v>
      </c>
      <c r="C9" s="347">
        <f>C10+C15+C18</f>
        <v>33499.254</v>
      </c>
      <c r="D9" s="149"/>
      <c r="E9" s="112">
        <f>E10+E15+E18</f>
        <v>2397.4</v>
      </c>
      <c r="F9" s="111">
        <f>F10+F15+F18</f>
        <v>31101.854000000003</v>
      </c>
      <c r="G9" s="346"/>
      <c r="H9" s="348">
        <f>H10+H15+H18</f>
        <v>20714.996</v>
      </c>
      <c r="I9" s="149"/>
      <c r="J9" s="112">
        <f>J10+J15+J18</f>
        <v>1616.496</v>
      </c>
      <c r="K9" s="111">
        <f>K10+K15+K18</f>
        <v>19098.5</v>
      </c>
      <c r="L9" s="112"/>
      <c r="M9" s="245">
        <f t="shared" si="0"/>
        <v>0.6183718598629091</v>
      </c>
      <c r="N9" s="347">
        <f>N10+N15+N18</f>
        <v>19723.604</v>
      </c>
      <c r="O9" s="149"/>
      <c r="P9" s="112">
        <f>P10+P15+P18</f>
        <v>1616.496</v>
      </c>
      <c r="Q9" s="111">
        <f>Q10+Q15+Q18</f>
        <v>18107.108</v>
      </c>
      <c r="R9" s="349"/>
      <c r="S9" s="245">
        <f>N9/C9</f>
        <v>0.5887774097894837</v>
      </c>
      <c r="T9" s="341"/>
      <c r="U9" s="74"/>
      <c r="V9" s="5"/>
      <c r="W9" s="340"/>
      <c r="X9" s="340"/>
    </row>
    <row r="10" spans="1:22" ht="93.75" customHeight="1">
      <c r="A10" s="124" t="s">
        <v>34</v>
      </c>
      <c r="B10" s="85" t="s">
        <v>182</v>
      </c>
      <c r="C10" s="43">
        <f>C11+C12+C13+C14</f>
        <v>28581.663</v>
      </c>
      <c r="D10" s="109"/>
      <c r="E10" s="43"/>
      <c r="F10" s="43">
        <f>F11+F12+F13+F14</f>
        <v>28581.663</v>
      </c>
      <c r="G10" s="192"/>
      <c r="H10" s="43">
        <f>H11+H12+H13+H14</f>
        <v>16813.728</v>
      </c>
      <c r="I10" s="109"/>
      <c r="J10" s="43"/>
      <c r="K10" s="43">
        <f>K11+K12+K13+K14</f>
        <v>16813.728</v>
      </c>
      <c r="L10" s="193"/>
      <c r="M10" s="206">
        <f t="shared" si="0"/>
        <v>0.5882697588310379</v>
      </c>
      <c r="N10" s="43">
        <f>N11+N12+N13+N14</f>
        <v>15822.336</v>
      </c>
      <c r="O10" s="109"/>
      <c r="P10" s="43"/>
      <c r="Q10" s="43">
        <f>Q11+Q12+Q13+Q14</f>
        <v>15822.336</v>
      </c>
      <c r="R10" s="195"/>
      <c r="S10" s="206">
        <f aca="true" t="shared" si="1" ref="S10:S43">N10/C10</f>
        <v>0.5535834636354084</v>
      </c>
      <c r="T10" s="70"/>
      <c r="U10" s="70"/>
      <c r="V10" s="22"/>
    </row>
    <row r="11" spans="1:22" ht="84" customHeight="1">
      <c r="A11" s="11" t="s">
        <v>35</v>
      </c>
      <c r="B11" s="371" t="s">
        <v>183</v>
      </c>
      <c r="C11" s="34">
        <f>E11+F11</f>
        <v>452.871</v>
      </c>
      <c r="D11" s="109"/>
      <c r="E11" s="33"/>
      <c r="F11" s="143">
        <v>452.871</v>
      </c>
      <c r="G11" s="192"/>
      <c r="H11" s="34">
        <f>J11+K11</f>
        <v>264.348</v>
      </c>
      <c r="I11" s="164"/>
      <c r="J11" s="35"/>
      <c r="K11" s="45">
        <v>264.348</v>
      </c>
      <c r="L11" s="196"/>
      <c r="M11" s="197">
        <f t="shared" si="0"/>
        <v>0.583715892605179</v>
      </c>
      <c r="N11" s="45">
        <f>P11+Q11</f>
        <v>264.348</v>
      </c>
      <c r="O11" s="164"/>
      <c r="P11" s="35"/>
      <c r="Q11" s="45">
        <v>264.348</v>
      </c>
      <c r="R11" s="198"/>
      <c r="S11" s="199">
        <f t="shared" si="1"/>
        <v>0.583715892605179</v>
      </c>
      <c r="T11" s="70"/>
      <c r="U11" s="70"/>
      <c r="V11" s="22"/>
    </row>
    <row r="12" spans="1:22" ht="75" customHeight="1">
      <c r="A12" s="11" t="s">
        <v>36</v>
      </c>
      <c r="B12" s="371" t="s">
        <v>225</v>
      </c>
      <c r="C12" s="34">
        <f>E12+F12</f>
        <v>25028.497</v>
      </c>
      <c r="D12" s="109"/>
      <c r="E12" s="33"/>
      <c r="F12" s="143">
        <v>25028.497</v>
      </c>
      <c r="G12" s="192"/>
      <c r="H12" s="34">
        <f>J12+K12</f>
        <v>13449.085</v>
      </c>
      <c r="I12" s="164"/>
      <c r="J12" s="35"/>
      <c r="K12" s="45">
        <v>13449.085</v>
      </c>
      <c r="L12" s="196"/>
      <c r="M12" s="197">
        <f t="shared" si="0"/>
        <v>0.537350884473806</v>
      </c>
      <c r="N12" s="45">
        <f>P12+Q12</f>
        <v>12457.693</v>
      </c>
      <c r="O12" s="164"/>
      <c r="P12" s="35"/>
      <c r="Q12" s="45">
        <v>12457.693</v>
      </c>
      <c r="R12" s="198"/>
      <c r="S12" s="199">
        <f>N12/C12</f>
        <v>0.4977403557233181</v>
      </c>
      <c r="T12" s="70"/>
      <c r="U12" s="70"/>
      <c r="V12" s="22"/>
    </row>
    <row r="13" spans="1:21" ht="75" customHeight="1">
      <c r="A13" s="10" t="s">
        <v>14</v>
      </c>
      <c r="B13" s="371" t="s">
        <v>226</v>
      </c>
      <c r="C13" s="34">
        <f>E13+F13</f>
        <v>262.377</v>
      </c>
      <c r="D13" s="44"/>
      <c r="E13" s="35"/>
      <c r="F13" s="45">
        <v>262.377</v>
      </c>
      <c r="G13" s="200"/>
      <c r="H13" s="34">
        <f>K13+J13</f>
        <v>262.377</v>
      </c>
      <c r="I13" s="164"/>
      <c r="J13" s="35"/>
      <c r="K13" s="45">
        <v>262.377</v>
      </c>
      <c r="L13" s="196"/>
      <c r="M13" s="197">
        <f t="shared" si="0"/>
        <v>1</v>
      </c>
      <c r="N13" s="45">
        <f>Q13+P13</f>
        <v>262.377</v>
      </c>
      <c r="O13" s="164"/>
      <c r="P13" s="35"/>
      <c r="Q13" s="45">
        <v>262.377</v>
      </c>
      <c r="R13" s="198"/>
      <c r="S13" s="199">
        <f t="shared" si="1"/>
        <v>1</v>
      </c>
      <c r="T13" s="70"/>
      <c r="U13" s="70"/>
    </row>
    <row r="14" spans="1:21" ht="63.75" customHeight="1">
      <c r="A14" s="10" t="s">
        <v>21</v>
      </c>
      <c r="B14" s="371" t="s">
        <v>227</v>
      </c>
      <c r="C14" s="281">
        <f>F14</f>
        <v>2837.918</v>
      </c>
      <c r="D14" s="46"/>
      <c r="E14" s="169"/>
      <c r="F14" s="164">
        <v>2837.918</v>
      </c>
      <c r="G14" s="200"/>
      <c r="H14" s="34">
        <f>J14+K14</f>
        <v>2837.918</v>
      </c>
      <c r="I14" s="164"/>
      <c r="J14" s="35"/>
      <c r="K14" s="164">
        <v>2837.918</v>
      </c>
      <c r="L14" s="196"/>
      <c r="M14" s="197">
        <f t="shared" si="0"/>
        <v>1</v>
      </c>
      <c r="N14" s="45">
        <f>P14+Q14</f>
        <v>2837.918</v>
      </c>
      <c r="O14" s="164"/>
      <c r="P14" s="35"/>
      <c r="Q14" s="164">
        <v>2837.918</v>
      </c>
      <c r="R14" s="198"/>
      <c r="S14" s="199">
        <f>N14/C14</f>
        <v>1</v>
      </c>
      <c r="T14" s="70"/>
      <c r="U14" s="70"/>
    </row>
    <row r="15" spans="1:21" ht="27" customHeight="1">
      <c r="A15" s="30" t="s">
        <v>13</v>
      </c>
      <c r="B15" s="107" t="s">
        <v>184</v>
      </c>
      <c r="C15" s="174">
        <f>C16+C17</f>
        <v>908.846</v>
      </c>
      <c r="D15" s="46"/>
      <c r="E15" s="46"/>
      <c r="F15" s="44">
        <f>F16+F17</f>
        <v>908.846</v>
      </c>
      <c r="G15" s="200"/>
      <c r="H15" s="174">
        <f>H16+H17</f>
        <v>908.845</v>
      </c>
      <c r="I15" s="46"/>
      <c r="J15" s="46"/>
      <c r="K15" s="44">
        <f>K16+K17</f>
        <v>908.845</v>
      </c>
      <c r="L15" s="196"/>
      <c r="M15" s="201">
        <f t="shared" si="0"/>
        <v>0.9999988997035801</v>
      </c>
      <c r="N15" s="174">
        <f>N16+N17</f>
        <v>908.845</v>
      </c>
      <c r="O15" s="46"/>
      <c r="P15" s="46"/>
      <c r="Q15" s="44">
        <f>Q16+Q17</f>
        <v>908.845</v>
      </c>
      <c r="R15" s="198"/>
      <c r="S15" s="197">
        <f t="shared" si="1"/>
        <v>0.9999988997035801</v>
      </c>
      <c r="T15" s="70"/>
      <c r="U15" s="70"/>
    </row>
    <row r="16" spans="1:21" ht="73.5" customHeight="1">
      <c r="A16" s="10" t="s">
        <v>25</v>
      </c>
      <c r="B16" s="202" t="s">
        <v>185</v>
      </c>
      <c r="C16" s="34">
        <f>E16+F16</f>
        <v>509.55</v>
      </c>
      <c r="D16" s="44"/>
      <c r="E16" s="46"/>
      <c r="F16" s="35">
        <v>509.55</v>
      </c>
      <c r="G16" s="200"/>
      <c r="H16" s="34">
        <f>J16+K16</f>
        <v>509.55</v>
      </c>
      <c r="I16" s="35"/>
      <c r="J16" s="35"/>
      <c r="K16" s="35">
        <v>509.55</v>
      </c>
      <c r="L16" s="196"/>
      <c r="M16" s="197">
        <f aca="true" t="shared" si="2" ref="M16:M23">H16/C16</f>
        <v>1</v>
      </c>
      <c r="N16" s="45">
        <f>P16+Q16</f>
        <v>509.55</v>
      </c>
      <c r="O16" s="35"/>
      <c r="P16" s="35"/>
      <c r="Q16" s="35">
        <v>509.55</v>
      </c>
      <c r="R16" s="203"/>
      <c r="S16" s="197">
        <f t="shared" si="1"/>
        <v>1</v>
      </c>
      <c r="T16" s="70"/>
      <c r="U16" s="70"/>
    </row>
    <row r="17" spans="1:21" ht="65.25" customHeight="1">
      <c r="A17" s="10" t="s">
        <v>15</v>
      </c>
      <c r="B17" s="202" t="s">
        <v>186</v>
      </c>
      <c r="C17" s="34">
        <f>E17+F17</f>
        <v>399.296</v>
      </c>
      <c r="D17" s="44"/>
      <c r="E17" s="46"/>
      <c r="F17" s="35">
        <v>399.296</v>
      </c>
      <c r="G17" s="200"/>
      <c r="H17" s="34">
        <f>J17+K17</f>
        <v>399.295</v>
      </c>
      <c r="I17" s="35"/>
      <c r="J17" s="35"/>
      <c r="K17" s="35">
        <v>399.295</v>
      </c>
      <c r="L17" s="196"/>
      <c r="M17" s="197">
        <f t="shared" si="2"/>
        <v>0.9999974955922424</v>
      </c>
      <c r="N17" s="45">
        <f>P17+Q17</f>
        <v>399.295</v>
      </c>
      <c r="O17" s="35"/>
      <c r="P17" s="35"/>
      <c r="Q17" s="35">
        <v>399.295</v>
      </c>
      <c r="R17" s="203"/>
      <c r="S17" s="197">
        <f t="shared" si="1"/>
        <v>0.9999974955922424</v>
      </c>
      <c r="T17" s="70"/>
      <c r="U17" s="70"/>
    </row>
    <row r="18" spans="1:21" ht="36" customHeight="1">
      <c r="A18" s="30" t="s">
        <v>32</v>
      </c>
      <c r="B18" s="204" t="s">
        <v>187</v>
      </c>
      <c r="C18" s="350">
        <f>C19+C20+C21+C22+C23</f>
        <v>4008.745</v>
      </c>
      <c r="D18" s="211"/>
      <c r="E18" s="211">
        <f>E19+E20+E21+E22+E23</f>
        <v>2397.4</v>
      </c>
      <c r="F18" s="205">
        <f>F19+F20+F21+F22+F23</f>
        <v>1611.345</v>
      </c>
      <c r="G18" s="200"/>
      <c r="H18" s="350">
        <f>H19+H20+H21+H22+H23</f>
        <v>2992.4230000000002</v>
      </c>
      <c r="I18" s="211"/>
      <c r="J18" s="211">
        <f>J19+J20+J21+J22+J23</f>
        <v>1616.496</v>
      </c>
      <c r="K18" s="205">
        <f>K19+K20+K21+K22+K23</f>
        <v>1375.9270000000001</v>
      </c>
      <c r="L18" s="196"/>
      <c r="M18" s="206">
        <f t="shared" si="2"/>
        <v>0.7464737717165847</v>
      </c>
      <c r="N18" s="350">
        <f>N19+N20+N21+N22+N23</f>
        <v>2992.4230000000002</v>
      </c>
      <c r="O18" s="211"/>
      <c r="P18" s="211">
        <f>P19+P20+P21+P22+P23</f>
        <v>1616.496</v>
      </c>
      <c r="Q18" s="205">
        <f>Q19+Q20+Q21+Q22+Q23</f>
        <v>1375.9270000000001</v>
      </c>
      <c r="R18" s="203"/>
      <c r="S18" s="206">
        <f t="shared" si="1"/>
        <v>0.7464737717165847</v>
      </c>
      <c r="T18" s="70"/>
      <c r="U18" s="70"/>
    </row>
    <row r="19" spans="1:21" ht="84.75" customHeight="1">
      <c r="A19" s="10" t="s">
        <v>19</v>
      </c>
      <c r="B19" s="207" t="s">
        <v>193</v>
      </c>
      <c r="C19" s="34">
        <f>F19</f>
        <v>776.762</v>
      </c>
      <c r="D19" s="35"/>
      <c r="E19" s="169"/>
      <c r="F19" s="35">
        <v>776.762</v>
      </c>
      <c r="G19" s="200"/>
      <c r="H19" s="34">
        <f>J19+K19</f>
        <v>676.761</v>
      </c>
      <c r="I19" s="35"/>
      <c r="J19" s="35"/>
      <c r="K19" s="35">
        <v>676.761</v>
      </c>
      <c r="L19" s="196"/>
      <c r="M19" s="199">
        <f>H19/C19</f>
        <v>0.8712591501644005</v>
      </c>
      <c r="N19" s="45">
        <f>P19+Q19</f>
        <v>676.761</v>
      </c>
      <c r="O19" s="35"/>
      <c r="P19" s="35"/>
      <c r="Q19" s="35">
        <v>676.761</v>
      </c>
      <c r="R19" s="203"/>
      <c r="S19" s="199">
        <f>N19/C19</f>
        <v>0.8712591501644005</v>
      </c>
      <c r="T19" s="70"/>
      <c r="U19" s="70"/>
    </row>
    <row r="20" spans="1:21" ht="97.5" customHeight="1">
      <c r="A20" s="10" t="s">
        <v>48</v>
      </c>
      <c r="B20" s="207" t="s">
        <v>194</v>
      </c>
      <c r="C20" s="34">
        <f>F20</f>
        <v>30</v>
      </c>
      <c r="D20" s="35"/>
      <c r="E20" s="169"/>
      <c r="F20" s="35">
        <v>30</v>
      </c>
      <c r="G20" s="200"/>
      <c r="H20" s="34">
        <f>J20+K20</f>
        <v>9</v>
      </c>
      <c r="I20" s="35"/>
      <c r="J20" s="35"/>
      <c r="K20" s="35">
        <v>9</v>
      </c>
      <c r="L20" s="196"/>
      <c r="M20" s="199">
        <f t="shared" si="2"/>
        <v>0.3</v>
      </c>
      <c r="N20" s="45">
        <f>P20+Q20</f>
        <v>9</v>
      </c>
      <c r="O20" s="35"/>
      <c r="P20" s="35"/>
      <c r="Q20" s="35">
        <v>9</v>
      </c>
      <c r="R20" s="203"/>
      <c r="S20" s="199">
        <f t="shared" si="1"/>
        <v>0.3</v>
      </c>
      <c r="T20" s="70"/>
      <c r="U20" s="70"/>
    </row>
    <row r="21" spans="1:21" ht="30.75" customHeight="1">
      <c r="A21" s="10" t="s">
        <v>49</v>
      </c>
      <c r="B21" s="207" t="s">
        <v>195</v>
      </c>
      <c r="C21" s="34">
        <f>F21</f>
        <v>300</v>
      </c>
      <c r="D21" s="35"/>
      <c r="E21" s="169"/>
      <c r="F21" s="169">
        <v>300</v>
      </c>
      <c r="G21" s="200"/>
      <c r="H21" s="34">
        <f>K21</f>
        <v>293.795</v>
      </c>
      <c r="I21" s="35"/>
      <c r="J21" s="169"/>
      <c r="K21" s="35">
        <v>293.795</v>
      </c>
      <c r="L21" s="196"/>
      <c r="M21" s="199">
        <f>H21/C21</f>
        <v>0.9793166666666667</v>
      </c>
      <c r="N21" s="45">
        <f>Q21</f>
        <v>293.795</v>
      </c>
      <c r="O21" s="35"/>
      <c r="P21" s="169"/>
      <c r="Q21" s="35">
        <v>293.795</v>
      </c>
      <c r="R21" s="203"/>
      <c r="S21" s="199">
        <f t="shared" si="1"/>
        <v>0.9793166666666667</v>
      </c>
      <c r="T21" s="70"/>
      <c r="U21" s="70"/>
    </row>
    <row r="22" spans="1:21" ht="51" customHeight="1">
      <c r="A22" s="10" t="s">
        <v>50</v>
      </c>
      <c r="B22" s="207" t="s">
        <v>197</v>
      </c>
      <c r="C22" s="34">
        <f>F22</f>
        <v>104.583</v>
      </c>
      <c r="D22" s="35"/>
      <c r="E22" s="169"/>
      <c r="F22" s="169">
        <v>104.583</v>
      </c>
      <c r="G22" s="200"/>
      <c r="H22" s="34">
        <f>K22</f>
        <v>104.583</v>
      </c>
      <c r="I22" s="35"/>
      <c r="J22" s="169"/>
      <c r="K22" s="169">
        <v>104.583</v>
      </c>
      <c r="L22" s="196"/>
      <c r="M22" s="199">
        <f t="shared" si="2"/>
        <v>1</v>
      </c>
      <c r="N22" s="45">
        <f>Q22</f>
        <v>104.583</v>
      </c>
      <c r="O22" s="35"/>
      <c r="P22" s="169"/>
      <c r="Q22" s="169">
        <v>104.583</v>
      </c>
      <c r="R22" s="203"/>
      <c r="S22" s="199">
        <f>N22/C22</f>
        <v>1</v>
      </c>
      <c r="T22" s="70"/>
      <c r="U22" s="70"/>
    </row>
    <row r="23" spans="1:21" ht="87" customHeight="1" thickBot="1">
      <c r="A23" s="10" t="s">
        <v>83</v>
      </c>
      <c r="B23" s="207" t="s">
        <v>188</v>
      </c>
      <c r="C23" s="45">
        <f>F23+E23</f>
        <v>2797.4</v>
      </c>
      <c r="D23" s="35"/>
      <c r="E23" s="169">
        <v>2397.4</v>
      </c>
      <c r="F23" s="169">
        <v>400</v>
      </c>
      <c r="G23" s="200"/>
      <c r="H23" s="34">
        <f>J23+K23</f>
        <v>1908.284</v>
      </c>
      <c r="I23" s="35"/>
      <c r="J23" s="169">
        <v>1616.496</v>
      </c>
      <c r="K23" s="35">
        <v>291.788</v>
      </c>
      <c r="L23" s="196"/>
      <c r="M23" s="199">
        <f t="shared" si="2"/>
        <v>0.6821634374776578</v>
      </c>
      <c r="N23" s="34">
        <f>P23+Q23</f>
        <v>1908.284</v>
      </c>
      <c r="O23" s="35"/>
      <c r="P23" s="169">
        <v>1616.496</v>
      </c>
      <c r="Q23" s="35">
        <v>291.788</v>
      </c>
      <c r="R23" s="196"/>
      <c r="S23" s="199">
        <f>N23/C23</f>
        <v>0.6821634374776578</v>
      </c>
      <c r="T23" s="70"/>
      <c r="U23" s="70"/>
    </row>
    <row r="24" spans="1:24" ht="92.25" customHeight="1" thickBot="1">
      <c r="A24" s="212">
        <v>2</v>
      </c>
      <c r="B24" s="405" t="s">
        <v>119</v>
      </c>
      <c r="C24" s="42">
        <f>C25+C26</f>
        <v>6614</v>
      </c>
      <c r="D24" s="37"/>
      <c r="E24" s="37">
        <f>E25+E26</f>
        <v>646.1</v>
      </c>
      <c r="F24" s="37">
        <f>F25+F26</f>
        <v>5967.9</v>
      </c>
      <c r="G24" s="188"/>
      <c r="H24" s="42">
        <f>H25+H26</f>
        <v>2459.29</v>
      </c>
      <c r="I24" s="37"/>
      <c r="J24" s="37">
        <f>J25+J26</f>
        <v>234.605</v>
      </c>
      <c r="K24" s="37">
        <f>K25+K26</f>
        <v>2224.685</v>
      </c>
      <c r="L24" s="47"/>
      <c r="M24" s="191">
        <f>H24/C24</f>
        <v>0.37183096462050197</v>
      </c>
      <c r="N24" s="42">
        <f>N25+N26</f>
        <v>2379.0290000000005</v>
      </c>
      <c r="O24" s="37"/>
      <c r="P24" s="37">
        <f>P25+P26</f>
        <v>210.284</v>
      </c>
      <c r="Q24" s="37">
        <f>Q25+Q26</f>
        <v>2168.7450000000003</v>
      </c>
      <c r="R24" s="213"/>
      <c r="S24" s="191">
        <f t="shared" si="1"/>
        <v>0.3596959479891141</v>
      </c>
      <c r="T24" s="341"/>
      <c r="U24" s="64"/>
      <c r="V24" s="102"/>
      <c r="W24" s="64"/>
      <c r="X24" s="102"/>
    </row>
    <row r="25" spans="1:21" ht="48" customHeight="1">
      <c r="A25" s="214">
        <v>1</v>
      </c>
      <c r="B25" s="159" t="s">
        <v>277</v>
      </c>
      <c r="C25" s="152">
        <f>E25+F25</f>
        <v>6414</v>
      </c>
      <c r="D25" s="152"/>
      <c r="E25" s="89">
        <v>646.1</v>
      </c>
      <c r="F25" s="89">
        <v>5767.9</v>
      </c>
      <c r="G25" s="215"/>
      <c r="H25" s="58">
        <f>J25+K25</f>
        <v>2384.6</v>
      </c>
      <c r="I25" s="89"/>
      <c r="J25" s="89">
        <v>234.605</v>
      </c>
      <c r="K25" s="89">
        <v>2149.995</v>
      </c>
      <c r="L25" s="216"/>
      <c r="M25" s="217">
        <f>H25/C25</f>
        <v>0.37178048019956345</v>
      </c>
      <c r="N25" s="58">
        <f>P25+Q25</f>
        <v>2356.6220000000003</v>
      </c>
      <c r="O25" s="89"/>
      <c r="P25" s="89">
        <v>210.284</v>
      </c>
      <c r="Q25" s="89">
        <v>2146.338</v>
      </c>
      <c r="R25" s="218"/>
      <c r="S25" s="217">
        <f t="shared" si="1"/>
        <v>0.3674184596195822</v>
      </c>
      <c r="T25" s="70"/>
      <c r="U25" s="70"/>
    </row>
    <row r="26" spans="1:21" ht="38.25" customHeight="1" thickBot="1">
      <c r="A26" s="219">
        <v>2</v>
      </c>
      <c r="B26" s="158" t="s">
        <v>120</v>
      </c>
      <c r="C26" s="139">
        <f>F26</f>
        <v>200</v>
      </c>
      <c r="D26" s="139"/>
      <c r="E26" s="139"/>
      <c r="F26" s="139">
        <v>200</v>
      </c>
      <c r="G26" s="220"/>
      <c r="H26" s="34">
        <f>K26+J26</f>
        <v>74.69</v>
      </c>
      <c r="I26" s="164"/>
      <c r="J26" s="164"/>
      <c r="K26" s="164">
        <v>74.69</v>
      </c>
      <c r="L26" s="221"/>
      <c r="M26" s="199">
        <f>H26/C26</f>
        <v>0.37345</v>
      </c>
      <c r="N26" s="34">
        <f>Q26+P26</f>
        <v>22.407</v>
      </c>
      <c r="O26" s="164"/>
      <c r="P26" s="164"/>
      <c r="Q26" s="164">
        <v>22.407</v>
      </c>
      <c r="R26" s="222"/>
      <c r="S26" s="199">
        <f t="shared" si="1"/>
        <v>0.112035</v>
      </c>
      <c r="T26" s="70"/>
      <c r="U26" s="70"/>
    </row>
    <row r="27" spans="1:22" ht="77.25" customHeight="1" thickBot="1">
      <c r="A27" s="212">
        <v>3</v>
      </c>
      <c r="B27" s="406" t="s">
        <v>180</v>
      </c>
      <c r="C27" s="42">
        <f>C28+C29+C30+C31+C32+C33+C34</f>
        <v>28316.9</v>
      </c>
      <c r="D27" s="42"/>
      <c r="E27" s="42">
        <f>E28+E29+E30+E31+E32+E33+E34</f>
        <v>10580.1</v>
      </c>
      <c r="F27" s="42">
        <f>F28+F29+F30+F31+F32+F33+F34</f>
        <v>17736.8</v>
      </c>
      <c r="G27" s="223"/>
      <c r="H27" s="42">
        <f>H28+H29+H30+H31+H32+H33+H34</f>
        <v>26898.264000000003</v>
      </c>
      <c r="I27" s="42"/>
      <c r="J27" s="42">
        <f>J28+J29+J30+J31+J32+J33+J34</f>
        <v>10580.1</v>
      </c>
      <c r="K27" s="42">
        <f>K28+K29+K30+K31+K32+K33+K34</f>
        <v>16318.164</v>
      </c>
      <c r="L27" s="163"/>
      <c r="M27" s="191">
        <f aca="true" t="shared" si="3" ref="M27:M36">H27/C27</f>
        <v>0.9499014369510788</v>
      </c>
      <c r="N27" s="42">
        <f>N28+N29+N30+N31+N32+N33+N34</f>
        <v>26425.547</v>
      </c>
      <c r="O27" s="42"/>
      <c r="P27" s="42">
        <f>P28+P29+P30+P31+P32+P33+P34</f>
        <v>10580.094000000001</v>
      </c>
      <c r="Q27" s="42">
        <f>Q28+Q29+Q30+Q31+Q32+Q33+Q34</f>
        <v>15845.453000000001</v>
      </c>
      <c r="R27" s="224"/>
      <c r="S27" s="191">
        <f t="shared" si="1"/>
        <v>0.9332076251284568</v>
      </c>
      <c r="T27" s="341"/>
      <c r="U27" s="64"/>
      <c r="V27" s="102"/>
    </row>
    <row r="28" spans="1:21" ht="39" customHeight="1">
      <c r="A28" s="225">
        <v>1</v>
      </c>
      <c r="B28" s="226" t="s">
        <v>138</v>
      </c>
      <c r="C28" s="45">
        <f>F28+E28</f>
        <v>12744.565</v>
      </c>
      <c r="D28" s="175"/>
      <c r="E28" s="139">
        <v>9944.565</v>
      </c>
      <c r="F28" s="139">
        <v>2800</v>
      </c>
      <c r="G28" s="227"/>
      <c r="H28" s="45">
        <f>K28+J28</f>
        <v>12744.565</v>
      </c>
      <c r="I28" s="175"/>
      <c r="J28" s="139">
        <v>9944.565</v>
      </c>
      <c r="K28" s="139">
        <v>2800</v>
      </c>
      <c r="L28" s="221"/>
      <c r="M28" s="199">
        <f>H28/C28</f>
        <v>1</v>
      </c>
      <c r="N28" s="45">
        <f>Q28+P28</f>
        <v>12744.565</v>
      </c>
      <c r="O28" s="175"/>
      <c r="P28" s="139">
        <v>9944.565</v>
      </c>
      <c r="Q28" s="139">
        <v>2800</v>
      </c>
      <c r="R28" s="222"/>
      <c r="S28" s="199">
        <f t="shared" si="1"/>
        <v>1</v>
      </c>
      <c r="T28" s="71"/>
      <c r="U28" s="71"/>
    </row>
    <row r="29" spans="1:21" ht="75.75" customHeight="1">
      <c r="A29" s="228">
        <v>2</v>
      </c>
      <c r="B29" s="29" t="s">
        <v>139</v>
      </c>
      <c r="C29" s="45">
        <f>F29+E29</f>
        <v>10464.06</v>
      </c>
      <c r="D29" s="164"/>
      <c r="E29" s="164"/>
      <c r="F29" s="164">
        <v>10464.06</v>
      </c>
      <c r="G29" s="210"/>
      <c r="H29" s="34">
        <f>K29+J29</f>
        <v>9395.911</v>
      </c>
      <c r="I29" s="164"/>
      <c r="J29" s="164"/>
      <c r="K29" s="164">
        <v>9395.911</v>
      </c>
      <c r="L29" s="221"/>
      <c r="M29" s="199">
        <f t="shared" si="3"/>
        <v>0.8979221258287893</v>
      </c>
      <c r="N29" s="34">
        <f>Q29+P29</f>
        <v>8923.2</v>
      </c>
      <c r="O29" s="164"/>
      <c r="P29" s="164"/>
      <c r="Q29" s="164">
        <v>8923.2</v>
      </c>
      <c r="R29" s="222"/>
      <c r="S29" s="199">
        <f t="shared" si="1"/>
        <v>0.8527474039713077</v>
      </c>
      <c r="T29" s="71"/>
      <c r="U29" s="71"/>
    </row>
    <row r="30" spans="1:21" ht="79.5" customHeight="1">
      <c r="A30" s="229">
        <v>3</v>
      </c>
      <c r="B30" s="226" t="s">
        <v>116</v>
      </c>
      <c r="C30" s="147">
        <f>E30+F30</f>
        <v>1860.935</v>
      </c>
      <c r="D30" s="148"/>
      <c r="E30" s="148">
        <v>635.535</v>
      </c>
      <c r="F30" s="148">
        <v>1225.4</v>
      </c>
      <c r="G30" s="192"/>
      <c r="H30" s="147">
        <f>J30+K30</f>
        <v>1833.0439999999999</v>
      </c>
      <c r="I30" s="148"/>
      <c r="J30" s="148">
        <v>635.535</v>
      </c>
      <c r="K30" s="164">
        <v>1197.509</v>
      </c>
      <c r="L30" s="193"/>
      <c r="M30" s="199">
        <f t="shared" si="3"/>
        <v>0.9850123728125915</v>
      </c>
      <c r="N30" s="147">
        <f>P30+Q30</f>
        <v>1833.038</v>
      </c>
      <c r="O30" s="148"/>
      <c r="P30" s="148">
        <v>635.529</v>
      </c>
      <c r="Q30" s="164">
        <v>1197.509</v>
      </c>
      <c r="R30" s="230"/>
      <c r="S30" s="199">
        <f t="shared" si="1"/>
        <v>0.9850091486268999</v>
      </c>
      <c r="T30" s="70"/>
      <c r="U30" s="70"/>
    </row>
    <row r="31" spans="1:21" ht="68.25" customHeight="1">
      <c r="A31" s="228">
        <v>4</v>
      </c>
      <c r="B31" s="29" t="s">
        <v>117</v>
      </c>
      <c r="C31" s="45">
        <f>F31</f>
        <v>1150</v>
      </c>
      <c r="D31" s="164"/>
      <c r="E31" s="164"/>
      <c r="F31" s="164">
        <v>1150</v>
      </c>
      <c r="G31" s="200"/>
      <c r="H31" s="34">
        <f>J31+K31</f>
        <v>1036.84</v>
      </c>
      <c r="I31" s="164"/>
      <c r="J31" s="164"/>
      <c r="K31" s="164">
        <v>1036.84</v>
      </c>
      <c r="L31" s="196"/>
      <c r="M31" s="199">
        <f t="shared" si="3"/>
        <v>0.9016</v>
      </c>
      <c r="N31" s="45">
        <f>P31+Q31</f>
        <v>1036.84</v>
      </c>
      <c r="O31" s="164"/>
      <c r="P31" s="164"/>
      <c r="Q31" s="164">
        <v>1036.84</v>
      </c>
      <c r="R31" s="203"/>
      <c r="S31" s="199">
        <f t="shared" si="1"/>
        <v>0.9016</v>
      </c>
      <c r="T31" s="70"/>
      <c r="U31" s="70"/>
    </row>
    <row r="32" spans="1:21" ht="81.75" customHeight="1">
      <c r="A32" s="228">
        <v>5</v>
      </c>
      <c r="B32" s="29" t="s">
        <v>151</v>
      </c>
      <c r="C32" s="45">
        <f>E32+F32</f>
        <v>1065</v>
      </c>
      <c r="D32" s="164"/>
      <c r="E32" s="164"/>
      <c r="F32" s="164">
        <v>1065</v>
      </c>
      <c r="G32" s="200"/>
      <c r="H32" s="34">
        <f>J32+K32</f>
        <v>932</v>
      </c>
      <c r="I32" s="164"/>
      <c r="J32" s="164"/>
      <c r="K32" s="164">
        <v>932</v>
      </c>
      <c r="L32" s="196"/>
      <c r="M32" s="199">
        <f t="shared" si="3"/>
        <v>0.8751173708920188</v>
      </c>
      <c r="N32" s="45">
        <f>P32+Q32</f>
        <v>932</v>
      </c>
      <c r="O32" s="164"/>
      <c r="P32" s="164"/>
      <c r="Q32" s="164">
        <v>932</v>
      </c>
      <c r="R32" s="203"/>
      <c r="S32" s="199">
        <f t="shared" si="1"/>
        <v>0.8751173708920188</v>
      </c>
      <c r="T32" s="70"/>
      <c r="U32" s="70"/>
    </row>
    <row r="33" spans="1:21" ht="67.5" customHeight="1">
      <c r="A33" s="228">
        <v>6</v>
      </c>
      <c r="B33" s="226" t="s">
        <v>152</v>
      </c>
      <c r="C33" s="45">
        <f>E33+F33</f>
        <v>357.34</v>
      </c>
      <c r="D33" s="164"/>
      <c r="E33" s="196"/>
      <c r="F33" s="164">
        <v>357.34</v>
      </c>
      <c r="G33" s="200"/>
      <c r="H33" s="34">
        <f>J33+K33</f>
        <v>280.904</v>
      </c>
      <c r="I33" s="164"/>
      <c r="J33" s="164"/>
      <c r="K33" s="164">
        <v>280.904</v>
      </c>
      <c r="L33" s="196"/>
      <c r="M33" s="199">
        <f>H33/C33</f>
        <v>0.7860972743045839</v>
      </c>
      <c r="N33" s="45">
        <f>P33+Q33</f>
        <v>280.904</v>
      </c>
      <c r="O33" s="164"/>
      <c r="P33" s="164"/>
      <c r="Q33" s="164">
        <v>280.904</v>
      </c>
      <c r="R33" s="203"/>
      <c r="S33" s="199">
        <f t="shared" si="1"/>
        <v>0.7860972743045839</v>
      </c>
      <c r="T33" s="70"/>
      <c r="U33" s="70"/>
    </row>
    <row r="34" spans="1:21" ht="60" customHeight="1" thickBot="1">
      <c r="A34" s="228">
        <v>7</v>
      </c>
      <c r="B34" s="29" t="s">
        <v>118</v>
      </c>
      <c r="C34" s="45">
        <f>E34+F34</f>
        <v>675</v>
      </c>
      <c r="D34" s="164"/>
      <c r="E34" s="196"/>
      <c r="F34" s="164">
        <v>675</v>
      </c>
      <c r="G34" s="200"/>
      <c r="H34" s="34">
        <f>J34+K34</f>
        <v>675</v>
      </c>
      <c r="I34" s="164"/>
      <c r="J34" s="164"/>
      <c r="K34" s="164">
        <v>675</v>
      </c>
      <c r="L34" s="196"/>
      <c r="M34" s="197">
        <f>H34/C34</f>
        <v>1</v>
      </c>
      <c r="N34" s="45">
        <f>P34+Q34</f>
        <v>675</v>
      </c>
      <c r="O34" s="164"/>
      <c r="P34" s="164"/>
      <c r="Q34" s="164">
        <v>675</v>
      </c>
      <c r="R34" s="203"/>
      <c r="S34" s="197">
        <f t="shared" si="1"/>
        <v>1</v>
      </c>
      <c r="T34" s="70"/>
      <c r="U34" s="70"/>
    </row>
    <row r="35" spans="1:22" ht="96.75" customHeight="1" thickBot="1">
      <c r="A35" s="18" t="s">
        <v>23</v>
      </c>
      <c r="B35" s="403" t="s">
        <v>153</v>
      </c>
      <c r="C35" s="167">
        <f>C36</f>
        <v>300</v>
      </c>
      <c r="D35" s="168"/>
      <c r="E35" s="168"/>
      <c r="F35" s="168">
        <f>F36</f>
        <v>300</v>
      </c>
      <c r="G35" s="231"/>
      <c r="H35" s="167">
        <f>H36</f>
        <v>0</v>
      </c>
      <c r="I35" s="168"/>
      <c r="J35" s="168"/>
      <c r="K35" s="168">
        <f>K36</f>
        <v>0</v>
      </c>
      <c r="L35" s="232"/>
      <c r="M35" s="189">
        <f>H35/C35</f>
        <v>0</v>
      </c>
      <c r="N35" s="167">
        <f>N36</f>
        <v>0</v>
      </c>
      <c r="O35" s="168"/>
      <c r="P35" s="168"/>
      <c r="Q35" s="168">
        <f>Q36</f>
        <v>0</v>
      </c>
      <c r="R35" s="233"/>
      <c r="S35" s="191">
        <f t="shared" si="1"/>
        <v>0</v>
      </c>
      <c r="T35" s="341"/>
      <c r="U35" s="64"/>
      <c r="V35" s="102"/>
    </row>
    <row r="36" spans="1:21" ht="44.25" customHeight="1">
      <c r="A36" s="165" t="s">
        <v>34</v>
      </c>
      <c r="B36" s="234" t="s">
        <v>43</v>
      </c>
      <c r="C36" s="235">
        <f>C37</f>
        <v>300</v>
      </c>
      <c r="D36" s="236"/>
      <c r="E36" s="237"/>
      <c r="F36" s="236">
        <f>F37</f>
        <v>300</v>
      </c>
      <c r="G36" s="236"/>
      <c r="H36" s="235">
        <f>H37</f>
        <v>0</v>
      </c>
      <c r="I36" s="236"/>
      <c r="J36" s="237"/>
      <c r="K36" s="236">
        <f>K37</f>
        <v>0</v>
      </c>
      <c r="L36" s="237"/>
      <c r="M36" s="194">
        <f t="shared" si="3"/>
        <v>0</v>
      </c>
      <c r="N36" s="235">
        <f>N37</f>
        <v>0</v>
      </c>
      <c r="O36" s="236"/>
      <c r="P36" s="237"/>
      <c r="Q36" s="236">
        <f>Q37</f>
        <v>0</v>
      </c>
      <c r="R36" s="237"/>
      <c r="S36" s="194">
        <f t="shared" si="1"/>
        <v>0</v>
      </c>
      <c r="T36" s="72"/>
      <c r="U36" s="72"/>
    </row>
    <row r="37" spans="1:21" ht="215.25" customHeight="1" thickBot="1">
      <c r="A37" s="10" t="s">
        <v>35</v>
      </c>
      <c r="B37" s="238" t="s">
        <v>112</v>
      </c>
      <c r="C37" s="34">
        <f>D37+E37+F37</f>
        <v>300</v>
      </c>
      <c r="D37" s="35"/>
      <c r="E37" s="35"/>
      <c r="F37" s="35">
        <v>300</v>
      </c>
      <c r="G37" s="239"/>
      <c r="H37" s="34">
        <f>I37+J37+K37</f>
        <v>0</v>
      </c>
      <c r="I37" s="35"/>
      <c r="J37" s="35"/>
      <c r="K37" s="35">
        <v>0</v>
      </c>
      <c r="L37" s="169"/>
      <c r="M37" s="197">
        <f aca="true" t="shared" si="4" ref="M37:M43">H37/C37</f>
        <v>0</v>
      </c>
      <c r="N37" s="34">
        <f>O37+P37+Q37</f>
        <v>0</v>
      </c>
      <c r="O37" s="35"/>
      <c r="P37" s="35"/>
      <c r="Q37" s="35">
        <v>0</v>
      </c>
      <c r="R37" s="169"/>
      <c r="S37" s="199">
        <f t="shared" si="1"/>
        <v>0</v>
      </c>
      <c r="T37" s="64"/>
      <c r="U37" s="64"/>
    </row>
    <row r="38" spans="1:22" ht="66" customHeight="1" thickBot="1">
      <c r="A38" s="240">
        <v>5</v>
      </c>
      <c r="B38" s="343" t="s">
        <v>98</v>
      </c>
      <c r="C38" s="38">
        <f>C39+C41</f>
        <v>11729.337000000001</v>
      </c>
      <c r="D38" s="32">
        <f>D39+D41</f>
        <v>3805</v>
      </c>
      <c r="E38" s="32">
        <f>E39+E41</f>
        <v>4151.27</v>
      </c>
      <c r="F38" s="32">
        <f>F39+F41</f>
        <v>3773.067</v>
      </c>
      <c r="G38" s="241"/>
      <c r="H38" s="38">
        <f>H39+H41</f>
        <v>11729.337000000001</v>
      </c>
      <c r="I38" s="32">
        <f>I39+I41</f>
        <v>3805</v>
      </c>
      <c r="J38" s="32">
        <f>J39+J41</f>
        <v>4151.27</v>
      </c>
      <c r="K38" s="32">
        <f>K39+K41</f>
        <v>3773.067</v>
      </c>
      <c r="L38" s="39"/>
      <c r="M38" s="189">
        <f t="shared" si="4"/>
        <v>1</v>
      </c>
      <c r="N38" s="38">
        <f>N39+N41</f>
        <v>11729.337000000001</v>
      </c>
      <c r="O38" s="32">
        <f>O39+O41</f>
        <v>3805</v>
      </c>
      <c r="P38" s="32">
        <f>P39+P41</f>
        <v>4151.27</v>
      </c>
      <c r="Q38" s="32">
        <f>Q39+Q41</f>
        <v>3773.067</v>
      </c>
      <c r="R38" s="39"/>
      <c r="S38" s="191">
        <f t="shared" si="1"/>
        <v>1</v>
      </c>
      <c r="T38" s="341"/>
      <c r="U38" s="64"/>
      <c r="V38" s="102"/>
    </row>
    <row r="39" spans="1:21" ht="53.25" customHeight="1">
      <c r="A39" s="242" t="s">
        <v>41</v>
      </c>
      <c r="B39" s="398" t="s">
        <v>55</v>
      </c>
      <c r="C39" s="51">
        <f aca="true" t="shared" si="5" ref="C39:K41">C40</f>
        <v>11352.032000000001</v>
      </c>
      <c r="D39" s="52">
        <f t="shared" si="5"/>
        <v>3805</v>
      </c>
      <c r="E39" s="52">
        <f t="shared" si="5"/>
        <v>4151.27</v>
      </c>
      <c r="F39" s="52">
        <f t="shared" si="5"/>
        <v>3395.762</v>
      </c>
      <c r="G39" s="243"/>
      <c r="H39" s="51">
        <f t="shared" si="5"/>
        <v>11352.032000000001</v>
      </c>
      <c r="I39" s="52">
        <f t="shared" si="5"/>
        <v>3805</v>
      </c>
      <c r="J39" s="52">
        <f t="shared" si="5"/>
        <v>4151.27</v>
      </c>
      <c r="K39" s="52">
        <f t="shared" si="5"/>
        <v>3395.762</v>
      </c>
      <c r="L39" s="244"/>
      <c r="M39" s="245">
        <f t="shared" si="4"/>
        <v>1</v>
      </c>
      <c r="N39" s="51">
        <f>N40</f>
        <v>11352.032000000001</v>
      </c>
      <c r="O39" s="52">
        <f>O40</f>
        <v>3805</v>
      </c>
      <c r="P39" s="52">
        <f>P40</f>
        <v>4151.27</v>
      </c>
      <c r="Q39" s="52">
        <f>Q40</f>
        <v>3395.762</v>
      </c>
      <c r="R39" s="246"/>
      <c r="S39" s="245">
        <f t="shared" si="1"/>
        <v>1</v>
      </c>
      <c r="T39" s="64"/>
      <c r="U39" s="73"/>
    </row>
    <row r="40" spans="1:21" ht="48" customHeight="1">
      <c r="A40" s="266" t="s">
        <v>34</v>
      </c>
      <c r="B40" s="376" t="s">
        <v>77</v>
      </c>
      <c r="C40" s="53">
        <f>D40+E40+F40+G40</f>
        <v>11352.032000000001</v>
      </c>
      <c r="D40" s="48">
        <v>3805</v>
      </c>
      <c r="E40" s="48">
        <v>4151.27</v>
      </c>
      <c r="F40" s="48">
        <v>3395.762</v>
      </c>
      <c r="G40" s="247"/>
      <c r="H40" s="53">
        <f>I40+J40+K40+L40</f>
        <v>11352.032000000001</v>
      </c>
      <c r="I40" s="48">
        <v>3805</v>
      </c>
      <c r="J40" s="48">
        <v>4151.27</v>
      </c>
      <c r="K40" s="48">
        <v>3395.762</v>
      </c>
      <c r="L40" s="169"/>
      <c r="M40" s="197">
        <f t="shared" si="4"/>
        <v>1</v>
      </c>
      <c r="N40" s="53">
        <f>O40+P40+Q40+R40</f>
        <v>11352.032000000001</v>
      </c>
      <c r="O40" s="48">
        <v>3805</v>
      </c>
      <c r="P40" s="48">
        <v>4151.27</v>
      </c>
      <c r="Q40" s="48">
        <v>3395.762</v>
      </c>
      <c r="R40" s="248"/>
      <c r="S40" s="197">
        <f t="shared" si="1"/>
        <v>1</v>
      </c>
      <c r="T40" s="74"/>
      <c r="U40" s="74"/>
    </row>
    <row r="41" spans="1:21" ht="84" customHeight="1">
      <c r="A41" s="266" t="s">
        <v>61</v>
      </c>
      <c r="B41" s="399" t="s">
        <v>247</v>
      </c>
      <c r="C41" s="372">
        <f t="shared" si="5"/>
        <v>377.305</v>
      </c>
      <c r="D41" s="373">
        <f t="shared" si="5"/>
        <v>0</v>
      </c>
      <c r="E41" s="373">
        <f t="shared" si="5"/>
        <v>0</v>
      </c>
      <c r="F41" s="373">
        <f t="shared" si="5"/>
        <v>377.305</v>
      </c>
      <c r="G41" s="259"/>
      <c r="H41" s="372">
        <f t="shared" si="5"/>
        <v>377.305</v>
      </c>
      <c r="I41" s="373">
        <f t="shared" si="5"/>
        <v>0</v>
      </c>
      <c r="J41" s="373">
        <f t="shared" si="5"/>
        <v>0</v>
      </c>
      <c r="K41" s="373">
        <f t="shared" si="5"/>
        <v>377.305</v>
      </c>
      <c r="L41" s="374"/>
      <c r="M41" s="276">
        <f t="shared" si="4"/>
        <v>1</v>
      </c>
      <c r="N41" s="372">
        <f>N42</f>
        <v>377.305</v>
      </c>
      <c r="O41" s="373">
        <f>O42</f>
        <v>0</v>
      </c>
      <c r="P41" s="373">
        <f>P42</f>
        <v>0</v>
      </c>
      <c r="Q41" s="373">
        <f>Q42</f>
        <v>377.305</v>
      </c>
      <c r="R41" s="375"/>
      <c r="S41" s="276">
        <f>N41/C41</f>
        <v>1</v>
      </c>
      <c r="T41" s="74"/>
      <c r="U41" s="74"/>
    </row>
    <row r="42" spans="1:21" ht="22.5" customHeight="1">
      <c r="A42" s="266" t="s">
        <v>34</v>
      </c>
      <c r="B42" s="380" t="s">
        <v>246</v>
      </c>
      <c r="C42" s="53">
        <f>D42+E42+F42+G42</f>
        <v>377.305</v>
      </c>
      <c r="D42" s="138"/>
      <c r="E42" s="138"/>
      <c r="F42" s="48">
        <v>377.305</v>
      </c>
      <c r="G42" s="247"/>
      <c r="H42" s="53">
        <f>I42+J42+K42+L42</f>
        <v>377.305</v>
      </c>
      <c r="I42" s="35"/>
      <c r="J42" s="35"/>
      <c r="K42" s="35">
        <v>377.305</v>
      </c>
      <c r="L42" s="169"/>
      <c r="M42" s="197">
        <f t="shared" si="4"/>
        <v>1</v>
      </c>
      <c r="N42" s="53">
        <f>O42+P42+Q42+R42</f>
        <v>377.305</v>
      </c>
      <c r="O42" s="35"/>
      <c r="P42" s="35"/>
      <c r="Q42" s="35">
        <v>377.305</v>
      </c>
      <c r="R42" s="248"/>
      <c r="S42" s="197">
        <f>N42/C42</f>
        <v>1</v>
      </c>
      <c r="T42" s="74"/>
      <c r="U42" s="74"/>
    </row>
    <row r="43" spans="1:23" ht="141" customHeight="1">
      <c r="A43" s="439" t="s">
        <v>33</v>
      </c>
      <c r="B43" s="392" t="s">
        <v>279</v>
      </c>
      <c r="C43" s="377">
        <f>C45+C46+C47+C48+C50+C51+C53+C55+C56+C57+C58+C60+C62+C63+C64+C66</f>
        <v>415092.09900000005</v>
      </c>
      <c r="D43" s="362"/>
      <c r="E43" s="393">
        <f>E45+E46+E47+E48+E50+E51+E53+E55+E56+E57+E58+E60+E62+E63+E64+E66</f>
        <v>270063.32</v>
      </c>
      <c r="F43" s="394">
        <f>F45+F46+F47+F48+F50+F51+F53+F55+F56+F57+F58+F60+F62+F63+F64+F66</f>
        <v>145028.779</v>
      </c>
      <c r="G43" s="363"/>
      <c r="H43" s="377">
        <f>H45+H46+H47+H48+H50+H51+H53+H55+H56+H57+H58+H60+H62+H63+H64+H66</f>
        <v>61211.33299999999</v>
      </c>
      <c r="I43" s="362"/>
      <c r="J43" s="393">
        <f>J45+J46+J47+J48+J50+J51+J53+J55+J56+J57+J58+J60+J62+J63+J64+J66</f>
        <v>47193.182</v>
      </c>
      <c r="K43" s="394">
        <f>K45+K46+K47+K48+K50+K51+K53+K55+K56+K57+K58+K60+K62+K63+K64+K66</f>
        <v>14018.151</v>
      </c>
      <c r="L43" s="93"/>
      <c r="M43" s="378">
        <f t="shared" si="4"/>
        <v>0.14746446185669265</v>
      </c>
      <c r="N43" s="377">
        <f>N45+N46+N47+N48+N50+N51+N53+N55+N56+N57+N58+N60+N62+N63+N64+N66</f>
        <v>59076.411</v>
      </c>
      <c r="O43" s="362"/>
      <c r="P43" s="393">
        <f>P45+P46+P47+P48+P50+P51+P53+P55+P56+P57+P58+P60+P62+P63+P64+P66</f>
        <v>40963.247</v>
      </c>
      <c r="Q43" s="394">
        <f>Q45+Q46+Q47+Q48+Q50+Q51+Q53+Q55+Q56+Q57+Q58+Q60+Q62+Q63+Q64+Q66</f>
        <v>18113.164</v>
      </c>
      <c r="R43" s="262"/>
      <c r="S43" s="379">
        <f t="shared" si="1"/>
        <v>0.14232121291231803</v>
      </c>
      <c r="T43" s="341"/>
      <c r="U43" s="64"/>
      <c r="V43" s="102"/>
      <c r="W43" s="22"/>
    </row>
    <row r="44" spans="1:21" ht="36.75" customHeight="1" thickBot="1">
      <c r="A44" s="440"/>
      <c r="B44" s="142" t="s">
        <v>170</v>
      </c>
      <c r="C44" s="251">
        <f>C49+C52+C54+C59+C61+C65</f>
        <v>60857.78</v>
      </c>
      <c r="D44" s="252"/>
      <c r="E44" s="254"/>
      <c r="F44" s="254">
        <f>F49+F52+F54+F59+F61+F65</f>
        <v>60857.78</v>
      </c>
      <c r="G44" s="255"/>
      <c r="H44" s="251">
        <f>H49+H52+H54+H59+H61+H65</f>
        <v>8181.817</v>
      </c>
      <c r="I44" s="252"/>
      <c r="J44" s="253"/>
      <c r="K44" s="254">
        <f>K49+K52+K54+K59+K61+K65</f>
        <v>8181.817</v>
      </c>
      <c r="L44" s="62"/>
      <c r="M44" s="256"/>
      <c r="N44" s="251">
        <f>N49+N52+N54+N59+N61+N65</f>
        <v>12296.580999999998</v>
      </c>
      <c r="O44" s="252"/>
      <c r="P44" s="253"/>
      <c r="Q44" s="254">
        <f>Q49+Q52+Q54+Q59+Q61+Q65</f>
        <v>12296.580999999998</v>
      </c>
      <c r="R44" s="257"/>
      <c r="S44" s="258"/>
      <c r="T44" s="74"/>
      <c r="U44" s="74"/>
    </row>
    <row r="45" spans="1:21" ht="60" customHeight="1">
      <c r="A45" s="429" t="s">
        <v>34</v>
      </c>
      <c r="B45" s="117" t="s">
        <v>213</v>
      </c>
      <c r="C45" s="53">
        <f>E45+F45</f>
        <v>53505.21</v>
      </c>
      <c r="D45" s="48"/>
      <c r="E45" s="138">
        <v>53495.21</v>
      </c>
      <c r="F45" s="48">
        <v>10</v>
      </c>
      <c r="G45" s="249"/>
      <c r="H45" s="53">
        <f>J45+K45</f>
        <v>32223.434</v>
      </c>
      <c r="I45" s="129"/>
      <c r="J45" s="138">
        <v>32213.434</v>
      </c>
      <c r="K45" s="129">
        <v>10</v>
      </c>
      <c r="L45" s="144"/>
      <c r="M45" s="199">
        <f>H45/C45</f>
        <v>0.6022485286946823</v>
      </c>
      <c r="N45" s="53">
        <f>P45+Q45</f>
        <v>32223.434</v>
      </c>
      <c r="O45" s="129"/>
      <c r="P45" s="138">
        <v>32213.434</v>
      </c>
      <c r="Q45" s="129">
        <v>10</v>
      </c>
      <c r="R45" s="262"/>
      <c r="S45" s="199">
        <f>N45/C45</f>
        <v>0.6022485286946823</v>
      </c>
      <c r="T45" s="74"/>
      <c r="U45" s="74"/>
    </row>
    <row r="46" spans="1:21" ht="69" customHeight="1">
      <c r="A46" s="430"/>
      <c r="B46" s="108" t="s">
        <v>214</v>
      </c>
      <c r="C46" s="261">
        <f>F46</f>
        <v>474.025</v>
      </c>
      <c r="D46" s="361"/>
      <c r="E46" s="362"/>
      <c r="F46" s="129">
        <v>474.025</v>
      </c>
      <c r="G46" s="363"/>
      <c r="H46" s="260">
        <f>J46+K46</f>
        <v>474.025</v>
      </c>
      <c r="I46" s="129"/>
      <c r="J46" s="129"/>
      <c r="K46" s="129">
        <v>474.025</v>
      </c>
      <c r="L46" s="144"/>
      <c r="M46" s="199">
        <f>H46/C46</f>
        <v>1</v>
      </c>
      <c r="N46" s="261">
        <f>P46+Q46</f>
        <v>474.025</v>
      </c>
      <c r="O46" s="129"/>
      <c r="P46" s="129"/>
      <c r="Q46" s="129">
        <v>474.025</v>
      </c>
      <c r="R46" s="262"/>
      <c r="S46" s="199">
        <f>N46/C46</f>
        <v>1</v>
      </c>
      <c r="T46" s="74"/>
      <c r="U46" s="74"/>
    </row>
    <row r="47" spans="1:21" ht="63.75" customHeight="1">
      <c r="A47" s="431"/>
      <c r="B47" s="108" t="s">
        <v>215</v>
      </c>
      <c r="C47" s="261">
        <f>E47</f>
        <v>34083.56</v>
      </c>
      <c r="D47" s="129"/>
      <c r="E47" s="129">
        <v>34083.56</v>
      </c>
      <c r="F47" s="129"/>
      <c r="G47" s="363"/>
      <c r="H47" s="260">
        <f>J47+K47</f>
        <v>0</v>
      </c>
      <c r="I47" s="129"/>
      <c r="J47" s="129">
        <v>0</v>
      </c>
      <c r="K47" s="129"/>
      <c r="L47" s="144"/>
      <c r="M47" s="199">
        <f>H47/C47</f>
        <v>0</v>
      </c>
      <c r="N47" s="261">
        <f>P47+Q47</f>
        <v>0</v>
      </c>
      <c r="O47" s="129"/>
      <c r="P47" s="129">
        <v>0</v>
      </c>
      <c r="Q47" s="129"/>
      <c r="R47" s="262"/>
      <c r="S47" s="199">
        <f>N47/C47</f>
        <v>0</v>
      </c>
      <c r="T47" s="74"/>
      <c r="U47" s="74"/>
    </row>
    <row r="48" spans="1:21" ht="54.75" customHeight="1">
      <c r="A48" s="423" t="s">
        <v>13</v>
      </c>
      <c r="B48" s="136" t="s">
        <v>133</v>
      </c>
      <c r="C48" s="90">
        <f>D48+E48+F48</f>
        <v>826.322</v>
      </c>
      <c r="D48" s="129"/>
      <c r="E48" s="129"/>
      <c r="F48" s="129">
        <v>826.322</v>
      </c>
      <c r="G48" s="259"/>
      <c r="H48" s="260">
        <f>J48+K48</f>
        <v>811.322</v>
      </c>
      <c r="I48" s="129"/>
      <c r="J48" s="129"/>
      <c r="K48" s="129">
        <v>811.322</v>
      </c>
      <c r="L48" s="144"/>
      <c r="M48" s="199">
        <f>H48/C48</f>
        <v>0.9818472701924915</v>
      </c>
      <c r="N48" s="261">
        <f>P48+Q48</f>
        <v>811.322</v>
      </c>
      <c r="O48" s="129"/>
      <c r="P48" s="129"/>
      <c r="Q48" s="129">
        <v>811.322</v>
      </c>
      <c r="R48" s="262"/>
      <c r="S48" s="199">
        <f>N48/C48</f>
        <v>0.9818472701924915</v>
      </c>
      <c r="T48" s="74"/>
      <c r="U48" s="74"/>
    </row>
    <row r="49" spans="1:21" ht="41.25" customHeight="1">
      <c r="A49" s="420"/>
      <c r="B49" s="141" t="s">
        <v>170</v>
      </c>
      <c r="C49" s="327">
        <f aca="true" t="shared" si="6" ref="C49:C54">F49</f>
        <v>619.412</v>
      </c>
      <c r="D49" s="328"/>
      <c r="E49" s="329"/>
      <c r="F49" s="329">
        <v>619.412</v>
      </c>
      <c r="G49" s="259"/>
      <c r="H49" s="327">
        <f aca="true" t="shared" si="7" ref="H49:H54">K49</f>
        <v>619.412</v>
      </c>
      <c r="I49" s="328"/>
      <c r="J49" s="329"/>
      <c r="K49" s="329">
        <v>619.412</v>
      </c>
      <c r="L49" s="109"/>
      <c r="M49" s="206"/>
      <c r="N49" s="327">
        <f aca="true" t="shared" si="8" ref="N49:N54">Q49</f>
        <v>619.412</v>
      </c>
      <c r="O49" s="328"/>
      <c r="P49" s="329"/>
      <c r="Q49" s="329">
        <v>619.412</v>
      </c>
      <c r="R49" s="262"/>
      <c r="S49" s="199"/>
      <c r="T49" s="74"/>
      <c r="U49" s="74"/>
    </row>
    <row r="50" spans="1:21" ht="69" customHeight="1">
      <c r="A50" s="266" t="s">
        <v>32</v>
      </c>
      <c r="B50" s="110" t="s">
        <v>216</v>
      </c>
      <c r="C50" s="34">
        <f t="shared" si="6"/>
        <v>10153.859</v>
      </c>
      <c r="D50" s="138"/>
      <c r="E50" s="48"/>
      <c r="F50" s="48">
        <v>10153.859</v>
      </c>
      <c r="G50" s="247"/>
      <c r="H50" s="263">
        <f t="shared" si="7"/>
        <v>3231.687</v>
      </c>
      <c r="I50" s="138"/>
      <c r="J50" s="48"/>
      <c r="K50" s="48">
        <v>3231.687</v>
      </c>
      <c r="L50" s="169"/>
      <c r="M50" s="197">
        <f>H50/C50</f>
        <v>0.31827180188340215</v>
      </c>
      <c r="N50" s="53">
        <f t="shared" si="8"/>
        <v>3221.812</v>
      </c>
      <c r="O50" s="138"/>
      <c r="P50" s="48"/>
      <c r="Q50" s="48">
        <v>3221.812</v>
      </c>
      <c r="R50" s="248"/>
      <c r="S50" s="197">
        <f>N50/C50</f>
        <v>0.3172992652350205</v>
      </c>
      <c r="T50" s="74"/>
      <c r="U50" s="74"/>
    </row>
    <row r="51" spans="1:21" ht="35.25" customHeight="1">
      <c r="A51" s="419" t="s">
        <v>23</v>
      </c>
      <c r="B51" s="110" t="s">
        <v>109</v>
      </c>
      <c r="C51" s="34">
        <f t="shared" si="6"/>
        <v>44841.187</v>
      </c>
      <c r="D51" s="138"/>
      <c r="E51" s="48"/>
      <c r="F51" s="48">
        <v>44841.187</v>
      </c>
      <c r="G51" s="247"/>
      <c r="H51" s="263">
        <f t="shared" si="7"/>
        <v>5958.124</v>
      </c>
      <c r="I51" s="138"/>
      <c r="J51" s="48"/>
      <c r="K51" s="48">
        <v>5958.124</v>
      </c>
      <c r="L51" s="169"/>
      <c r="M51" s="199">
        <f>H51/C51</f>
        <v>0.13287168334772226</v>
      </c>
      <c r="N51" s="53">
        <f t="shared" si="8"/>
        <v>5120.677</v>
      </c>
      <c r="O51" s="138"/>
      <c r="P51" s="48"/>
      <c r="Q51" s="48">
        <v>5120.677</v>
      </c>
      <c r="R51" s="262"/>
      <c r="S51" s="199">
        <f>N51/C51</f>
        <v>0.11419583964180073</v>
      </c>
      <c r="T51" s="74"/>
      <c r="U51" s="74"/>
    </row>
    <row r="52" spans="1:21" ht="35.25" customHeight="1">
      <c r="A52" s="420"/>
      <c r="B52" s="141" t="s">
        <v>170</v>
      </c>
      <c r="C52" s="134">
        <f t="shared" si="6"/>
        <v>27519.347</v>
      </c>
      <c r="D52" s="145"/>
      <c r="E52" s="146"/>
      <c r="F52" s="146">
        <v>27519.347</v>
      </c>
      <c r="G52" s="247"/>
      <c r="H52" s="327">
        <f t="shared" si="7"/>
        <v>5958.124</v>
      </c>
      <c r="I52" s="328"/>
      <c r="J52" s="329"/>
      <c r="K52" s="146">
        <v>5958.124</v>
      </c>
      <c r="L52" s="109"/>
      <c r="M52" s="206"/>
      <c r="N52" s="327">
        <f t="shared" si="8"/>
        <v>5120.677</v>
      </c>
      <c r="O52" s="328"/>
      <c r="P52" s="329"/>
      <c r="Q52" s="329">
        <v>5120.677</v>
      </c>
      <c r="R52" s="262"/>
      <c r="S52" s="199"/>
      <c r="T52" s="74"/>
      <c r="U52" s="74"/>
    </row>
    <row r="53" spans="1:21" ht="36.75" customHeight="1">
      <c r="A53" s="419" t="s">
        <v>24</v>
      </c>
      <c r="B53" s="136" t="s">
        <v>134</v>
      </c>
      <c r="C53" s="34">
        <f t="shared" si="6"/>
        <v>27240.607</v>
      </c>
      <c r="D53" s="138"/>
      <c r="E53" s="48"/>
      <c r="F53" s="48">
        <v>27240.607</v>
      </c>
      <c r="G53" s="247"/>
      <c r="H53" s="263">
        <f t="shared" si="7"/>
        <v>80</v>
      </c>
      <c r="I53" s="138"/>
      <c r="J53" s="48"/>
      <c r="K53" s="48">
        <v>80</v>
      </c>
      <c r="L53" s="169"/>
      <c r="M53" s="199">
        <f>H53/C53</f>
        <v>0.002936792120674844</v>
      </c>
      <c r="N53" s="53">
        <f t="shared" si="8"/>
        <v>5042.211</v>
      </c>
      <c r="O53" s="138"/>
      <c r="P53" s="48"/>
      <c r="Q53" s="48">
        <v>5042.211</v>
      </c>
      <c r="R53" s="262"/>
      <c r="S53" s="199">
        <f>N53/C53</f>
        <v>0.18509906919475033</v>
      </c>
      <c r="T53" s="74"/>
      <c r="U53" s="74"/>
    </row>
    <row r="54" spans="1:21" ht="36.75" customHeight="1">
      <c r="A54" s="420"/>
      <c r="B54" s="141" t="s">
        <v>170</v>
      </c>
      <c r="C54" s="134">
        <f t="shared" si="6"/>
        <v>20013.227</v>
      </c>
      <c r="D54" s="145"/>
      <c r="E54" s="146"/>
      <c r="F54" s="146">
        <v>20013.227</v>
      </c>
      <c r="G54" s="247"/>
      <c r="H54" s="327">
        <f t="shared" si="7"/>
        <v>80</v>
      </c>
      <c r="I54" s="328"/>
      <c r="J54" s="329"/>
      <c r="K54" s="329">
        <v>80</v>
      </c>
      <c r="L54" s="109"/>
      <c r="M54" s="206"/>
      <c r="N54" s="327">
        <f t="shared" si="8"/>
        <v>5042.211</v>
      </c>
      <c r="O54" s="328"/>
      <c r="P54" s="329"/>
      <c r="Q54" s="146">
        <v>5042.211</v>
      </c>
      <c r="R54" s="262"/>
      <c r="S54" s="199"/>
      <c r="T54" s="74"/>
      <c r="U54" s="74"/>
    </row>
    <row r="55" spans="1:21" ht="48" customHeight="1">
      <c r="A55" s="266" t="s">
        <v>33</v>
      </c>
      <c r="B55" s="136" t="s">
        <v>218</v>
      </c>
      <c r="C55" s="34">
        <f>F55+E55</f>
        <v>18139.503</v>
      </c>
      <c r="D55" s="138"/>
      <c r="E55" s="48"/>
      <c r="F55" s="48">
        <v>18139.503</v>
      </c>
      <c r="G55" s="247"/>
      <c r="H55" s="34">
        <f>K55+J55</f>
        <v>9.876</v>
      </c>
      <c r="I55" s="129"/>
      <c r="J55" s="129">
        <v>0</v>
      </c>
      <c r="K55" s="129">
        <v>9.876</v>
      </c>
      <c r="L55" s="144"/>
      <c r="M55" s="199">
        <f>H55/C55</f>
        <v>0.0005444471108166524</v>
      </c>
      <c r="N55" s="34">
        <f>Q55+P55</f>
        <v>0</v>
      </c>
      <c r="O55" s="129"/>
      <c r="P55" s="129"/>
      <c r="Q55" s="129">
        <v>0</v>
      </c>
      <c r="R55" s="262"/>
      <c r="S55" s="199">
        <f>N55/C55</f>
        <v>0</v>
      </c>
      <c r="T55" s="74"/>
      <c r="U55" s="74"/>
    </row>
    <row r="56" spans="1:21" ht="48" customHeight="1">
      <c r="A56" s="266" t="s">
        <v>87</v>
      </c>
      <c r="B56" s="136" t="s">
        <v>219</v>
      </c>
      <c r="C56" s="34">
        <f>E56+F56</f>
        <v>133550.683</v>
      </c>
      <c r="D56" s="138"/>
      <c r="E56" s="48">
        <v>127074.44</v>
      </c>
      <c r="F56" s="48">
        <v>6476.243</v>
      </c>
      <c r="G56" s="247"/>
      <c r="H56" s="53">
        <f>J56+K56</f>
        <v>5853.799</v>
      </c>
      <c r="I56" s="129"/>
      <c r="J56" s="129">
        <v>5853.799</v>
      </c>
      <c r="K56" s="129">
        <v>0</v>
      </c>
      <c r="L56" s="144"/>
      <c r="M56" s="199">
        <f>H56/C56</f>
        <v>0.04383204090390163</v>
      </c>
      <c r="N56" s="53">
        <f>P56+Q56</f>
        <v>5853.799</v>
      </c>
      <c r="O56" s="129"/>
      <c r="P56" s="129">
        <v>5853.799</v>
      </c>
      <c r="Q56" s="129">
        <v>0</v>
      </c>
      <c r="R56" s="262"/>
      <c r="S56" s="199">
        <f>N56/C56</f>
        <v>0.04383204090390163</v>
      </c>
      <c r="T56" s="74"/>
      <c r="U56" s="74"/>
    </row>
    <row r="57" spans="1:21" ht="48" customHeight="1">
      <c r="A57" s="354" t="s">
        <v>56</v>
      </c>
      <c r="B57" s="136" t="s">
        <v>220</v>
      </c>
      <c r="C57" s="34">
        <f>F57</f>
        <v>9.876</v>
      </c>
      <c r="D57" s="138"/>
      <c r="E57" s="48"/>
      <c r="F57" s="48">
        <v>9.876</v>
      </c>
      <c r="G57" s="247"/>
      <c r="H57" s="53">
        <f>J57+K57</f>
        <v>9.876</v>
      </c>
      <c r="I57" s="129"/>
      <c r="J57" s="129"/>
      <c r="K57" s="129">
        <v>9.876</v>
      </c>
      <c r="L57" s="144"/>
      <c r="M57" s="199">
        <f>H57/C57</f>
        <v>1</v>
      </c>
      <c r="N57" s="53">
        <f>P57+Q57</f>
        <v>9.876</v>
      </c>
      <c r="O57" s="129"/>
      <c r="P57" s="129"/>
      <c r="Q57" s="129">
        <v>9.876</v>
      </c>
      <c r="R57" s="262"/>
      <c r="S57" s="199">
        <f>N57/C57</f>
        <v>1</v>
      </c>
      <c r="T57" s="74"/>
      <c r="U57" s="74"/>
    </row>
    <row r="58" spans="1:21" ht="49.5" customHeight="1">
      <c r="A58" s="419" t="s">
        <v>89</v>
      </c>
      <c r="B58" s="136" t="s">
        <v>135</v>
      </c>
      <c r="C58" s="34">
        <f>F58+E58</f>
        <v>21191.419</v>
      </c>
      <c r="D58" s="138"/>
      <c r="E58" s="48">
        <v>11810.8</v>
      </c>
      <c r="F58" s="48">
        <v>9380.619</v>
      </c>
      <c r="G58" s="247"/>
      <c r="H58" s="34">
        <f>K58+J58</f>
        <v>1514.221</v>
      </c>
      <c r="I58" s="138"/>
      <c r="J58" s="48"/>
      <c r="K58" s="48">
        <v>1514.221</v>
      </c>
      <c r="L58" s="169"/>
      <c r="M58" s="199">
        <f>H58/C58</f>
        <v>0.07145444106409296</v>
      </c>
      <c r="N58" s="34">
        <f>Q58+P58</f>
        <v>1514.221</v>
      </c>
      <c r="O58" s="138"/>
      <c r="P58" s="48"/>
      <c r="Q58" s="48">
        <v>1514.221</v>
      </c>
      <c r="R58" s="262"/>
      <c r="S58" s="199">
        <f>N58/C58</f>
        <v>0.07145444106409296</v>
      </c>
      <c r="T58" s="74"/>
      <c r="U58" s="74"/>
    </row>
    <row r="59" spans="1:21" ht="35.25" customHeight="1">
      <c r="A59" s="420"/>
      <c r="B59" s="141" t="s">
        <v>170</v>
      </c>
      <c r="C59" s="134">
        <f>F59</f>
        <v>12695.734</v>
      </c>
      <c r="D59" s="145"/>
      <c r="E59" s="146"/>
      <c r="F59" s="146">
        <v>12695.734</v>
      </c>
      <c r="G59" s="247"/>
      <c r="H59" s="264">
        <f>K59</f>
        <v>1514.221</v>
      </c>
      <c r="I59" s="145"/>
      <c r="J59" s="146"/>
      <c r="K59" s="146">
        <v>1514.221</v>
      </c>
      <c r="L59" s="46"/>
      <c r="M59" s="206"/>
      <c r="N59" s="265">
        <f>Q59</f>
        <v>1514.221</v>
      </c>
      <c r="O59" s="145"/>
      <c r="P59" s="146"/>
      <c r="Q59" s="146">
        <v>1514.221</v>
      </c>
      <c r="R59" s="262"/>
      <c r="S59" s="199"/>
      <c r="T59" s="74"/>
      <c r="U59" s="74"/>
    </row>
    <row r="60" spans="1:21" ht="54" customHeight="1">
      <c r="A60" s="419" t="s">
        <v>31</v>
      </c>
      <c r="B60" s="110" t="s">
        <v>136</v>
      </c>
      <c r="C60" s="34">
        <f>E60+F60</f>
        <v>19659.011</v>
      </c>
      <c r="D60" s="138"/>
      <c r="E60" s="48">
        <v>17800</v>
      </c>
      <c r="F60" s="48">
        <v>1859.011</v>
      </c>
      <c r="G60" s="247"/>
      <c r="H60" s="34">
        <f>J60+K60</f>
        <v>9135.949</v>
      </c>
      <c r="I60" s="138"/>
      <c r="J60" s="48">
        <v>9125.949</v>
      </c>
      <c r="K60" s="48">
        <v>10</v>
      </c>
      <c r="L60" s="169"/>
      <c r="M60" s="199">
        <f>H60/C60</f>
        <v>0.46472068203227523</v>
      </c>
      <c r="N60" s="34">
        <f>P60+Q60</f>
        <v>2896.014</v>
      </c>
      <c r="O60" s="138"/>
      <c r="P60" s="48">
        <v>2896.014</v>
      </c>
      <c r="Q60" s="48">
        <v>0</v>
      </c>
      <c r="R60" s="262"/>
      <c r="S60" s="199">
        <f>N60/C60</f>
        <v>0.14731229358384307</v>
      </c>
      <c r="T60" s="74"/>
      <c r="U60" s="74"/>
    </row>
    <row r="61" spans="1:21" ht="32.25" customHeight="1">
      <c r="A61" s="420"/>
      <c r="B61" s="141" t="s">
        <v>170</v>
      </c>
      <c r="C61" s="134">
        <f>F61</f>
        <v>10</v>
      </c>
      <c r="D61" s="145"/>
      <c r="E61" s="146"/>
      <c r="F61" s="146">
        <v>10</v>
      </c>
      <c r="G61" s="247"/>
      <c r="H61" s="264">
        <f>K61</f>
        <v>10</v>
      </c>
      <c r="I61" s="145"/>
      <c r="J61" s="146"/>
      <c r="K61" s="146">
        <v>10</v>
      </c>
      <c r="L61" s="46"/>
      <c r="M61" s="206"/>
      <c r="N61" s="265">
        <f>Q61</f>
        <v>0</v>
      </c>
      <c r="O61" s="145"/>
      <c r="P61" s="146"/>
      <c r="Q61" s="146">
        <v>0</v>
      </c>
      <c r="R61" s="262"/>
      <c r="S61" s="199"/>
      <c r="T61" s="74"/>
      <c r="U61" s="74"/>
    </row>
    <row r="62" spans="1:21" ht="39.75" customHeight="1">
      <c r="A62" s="266" t="s">
        <v>18</v>
      </c>
      <c r="B62" s="87" t="s">
        <v>274</v>
      </c>
      <c r="C62" s="34">
        <f>E62+F62</f>
        <v>3237.766</v>
      </c>
      <c r="D62" s="138"/>
      <c r="E62" s="48">
        <v>3227.89</v>
      </c>
      <c r="F62" s="48">
        <v>9.876</v>
      </c>
      <c r="G62" s="247"/>
      <c r="H62" s="34">
        <f>J62+K62</f>
        <v>9.876</v>
      </c>
      <c r="I62" s="138"/>
      <c r="J62" s="48">
        <v>0</v>
      </c>
      <c r="K62" s="48">
        <v>9.876</v>
      </c>
      <c r="L62" s="169"/>
      <c r="M62" s="199">
        <f>H62/C62</f>
        <v>0.0030502513152587305</v>
      </c>
      <c r="N62" s="34">
        <f>P62+Q62</f>
        <v>9.876</v>
      </c>
      <c r="O62" s="138"/>
      <c r="P62" s="48">
        <v>0</v>
      </c>
      <c r="Q62" s="48">
        <v>9.876</v>
      </c>
      <c r="R62" s="262"/>
      <c r="S62" s="199">
        <f>N62/C62</f>
        <v>0.0030502513152587305</v>
      </c>
      <c r="T62" s="74"/>
      <c r="U62" s="74"/>
    </row>
    <row r="63" spans="1:21" ht="47.25" customHeight="1">
      <c r="A63" s="266" t="s">
        <v>28</v>
      </c>
      <c r="B63" s="87" t="s">
        <v>242</v>
      </c>
      <c r="C63" s="34">
        <f>E63+F63</f>
        <v>3997.541</v>
      </c>
      <c r="D63" s="138"/>
      <c r="E63" s="48">
        <v>1047.11</v>
      </c>
      <c r="F63" s="48">
        <v>2950.431</v>
      </c>
      <c r="G63" s="247"/>
      <c r="H63" s="34">
        <f>J63+K63</f>
        <v>1899.084</v>
      </c>
      <c r="I63" s="145"/>
      <c r="J63" s="48">
        <v>0</v>
      </c>
      <c r="K63" s="48">
        <v>1899.084</v>
      </c>
      <c r="L63" s="46"/>
      <c r="M63" s="201"/>
      <c r="N63" s="34">
        <f>P63+Q63</f>
        <v>1899.084</v>
      </c>
      <c r="O63" s="138"/>
      <c r="P63" s="48">
        <v>0</v>
      </c>
      <c r="Q63" s="48">
        <v>1899.084</v>
      </c>
      <c r="R63" s="248"/>
      <c r="S63" s="197">
        <f>N63/C63</f>
        <v>0.475063045006918</v>
      </c>
      <c r="T63" s="74"/>
      <c r="U63" s="74"/>
    </row>
    <row r="64" spans="1:21" ht="37.5" customHeight="1">
      <c r="A64" s="419" t="s">
        <v>22</v>
      </c>
      <c r="B64" s="136" t="s">
        <v>221</v>
      </c>
      <c r="C64" s="34">
        <f>F64</f>
        <v>0.06</v>
      </c>
      <c r="D64" s="138"/>
      <c r="E64" s="48"/>
      <c r="F64" s="48">
        <v>0.06</v>
      </c>
      <c r="G64" s="247"/>
      <c r="H64" s="263">
        <f>K64</f>
        <v>0.06</v>
      </c>
      <c r="I64" s="138"/>
      <c r="J64" s="48"/>
      <c r="K64" s="48">
        <v>0.06</v>
      </c>
      <c r="L64" s="169"/>
      <c r="M64" s="199">
        <f>H64/C64</f>
        <v>1</v>
      </c>
      <c r="N64" s="53">
        <f>Q64</f>
        <v>0.06</v>
      </c>
      <c r="O64" s="138"/>
      <c r="P64" s="48"/>
      <c r="Q64" s="48">
        <v>0.06</v>
      </c>
      <c r="R64" s="262"/>
      <c r="S64" s="199">
        <f>N64/C64</f>
        <v>1</v>
      </c>
      <c r="T64" s="74"/>
      <c r="U64" s="74"/>
    </row>
    <row r="65" spans="1:21" ht="37.5" customHeight="1">
      <c r="A65" s="420"/>
      <c r="B65" s="141" t="s">
        <v>170</v>
      </c>
      <c r="C65" s="134">
        <f>F65</f>
        <v>0.06</v>
      </c>
      <c r="D65" s="145"/>
      <c r="E65" s="146"/>
      <c r="F65" s="146">
        <v>0.06</v>
      </c>
      <c r="G65" s="247"/>
      <c r="H65" s="264">
        <f>K65</f>
        <v>0.06</v>
      </c>
      <c r="I65" s="145"/>
      <c r="J65" s="146"/>
      <c r="K65" s="146">
        <v>0.06</v>
      </c>
      <c r="L65" s="46"/>
      <c r="M65" s="206"/>
      <c r="N65" s="265">
        <f>Q65</f>
        <v>0.06</v>
      </c>
      <c r="O65" s="145"/>
      <c r="P65" s="146"/>
      <c r="Q65" s="146">
        <v>0.06</v>
      </c>
      <c r="R65" s="262"/>
      <c r="S65" s="199"/>
      <c r="T65" s="74"/>
      <c r="U65" s="74"/>
    </row>
    <row r="66" spans="1:21" ht="52.5" customHeight="1" thickBot="1">
      <c r="A66" s="354" t="s">
        <v>30</v>
      </c>
      <c r="B66" s="136" t="s">
        <v>269</v>
      </c>
      <c r="C66" s="34">
        <f>F66+E66</f>
        <v>44181.47</v>
      </c>
      <c r="D66" s="389"/>
      <c r="E66" s="357">
        <v>21524.31</v>
      </c>
      <c r="F66" s="356">
        <v>22657.16</v>
      </c>
      <c r="G66" s="358"/>
      <c r="H66" s="34">
        <f>K66+J66</f>
        <v>0</v>
      </c>
      <c r="I66" s="389"/>
      <c r="J66" s="389"/>
      <c r="K66" s="356">
        <v>0</v>
      </c>
      <c r="L66" s="390"/>
      <c r="M66" s="391"/>
      <c r="N66" s="34">
        <f>Q66+P66</f>
        <v>0</v>
      </c>
      <c r="O66" s="389"/>
      <c r="P66" s="389"/>
      <c r="Q66" s="356">
        <v>0</v>
      </c>
      <c r="R66" s="386"/>
      <c r="S66" s="312"/>
      <c r="T66" s="74"/>
      <c r="U66" s="74"/>
    </row>
    <row r="67" spans="1:22" ht="77.25" customHeight="1" thickBot="1">
      <c r="A67" s="267" t="s">
        <v>87</v>
      </c>
      <c r="B67" s="400" t="s">
        <v>3</v>
      </c>
      <c r="C67" s="49">
        <f>C68+C70</f>
        <v>281.858</v>
      </c>
      <c r="D67" s="50"/>
      <c r="E67" s="54"/>
      <c r="F67" s="50">
        <f>F68+F70</f>
        <v>281.858</v>
      </c>
      <c r="G67" s="268"/>
      <c r="H67" s="49">
        <f>H68+H70</f>
        <v>273.858</v>
      </c>
      <c r="I67" s="50"/>
      <c r="J67" s="54"/>
      <c r="K67" s="50">
        <f>K68+K70</f>
        <v>273.858</v>
      </c>
      <c r="L67" s="269"/>
      <c r="M67" s="189">
        <f aca="true" t="shared" si="9" ref="M67:M74">H67/C67</f>
        <v>0.9716169134812566</v>
      </c>
      <c r="N67" s="49">
        <f>N68+N70</f>
        <v>273.858</v>
      </c>
      <c r="O67" s="50"/>
      <c r="P67" s="54"/>
      <c r="Q67" s="50">
        <f>Q68+Q70</f>
        <v>273.858</v>
      </c>
      <c r="R67" s="270"/>
      <c r="S67" s="191">
        <f aca="true" t="shared" si="10" ref="S67:S74">N67/C67</f>
        <v>0.9716169134812566</v>
      </c>
      <c r="T67" s="341"/>
      <c r="U67" s="64"/>
      <c r="V67" s="102"/>
    </row>
    <row r="68" spans="1:21" ht="15.75" customHeight="1">
      <c r="A68" s="271" t="s">
        <v>46</v>
      </c>
      <c r="B68" s="401" t="s">
        <v>16</v>
      </c>
      <c r="C68" s="272">
        <f>C69</f>
        <v>195</v>
      </c>
      <c r="D68" s="273"/>
      <c r="E68" s="274"/>
      <c r="F68" s="52">
        <f>F69</f>
        <v>195</v>
      </c>
      <c r="G68" s="275"/>
      <c r="H68" s="272">
        <f>H69</f>
        <v>195</v>
      </c>
      <c r="I68" s="273"/>
      <c r="J68" s="274"/>
      <c r="K68" s="52">
        <f>K69</f>
        <v>195</v>
      </c>
      <c r="L68" s="274"/>
      <c r="M68" s="276">
        <f t="shared" si="9"/>
        <v>1</v>
      </c>
      <c r="N68" s="272">
        <f>N69</f>
        <v>195</v>
      </c>
      <c r="O68" s="273"/>
      <c r="P68" s="274"/>
      <c r="Q68" s="52">
        <f>Q69</f>
        <v>195</v>
      </c>
      <c r="R68" s="248"/>
      <c r="S68" s="276">
        <f t="shared" si="10"/>
        <v>1</v>
      </c>
      <c r="T68" s="74"/>
      <c r="U68" s="74"/>
    </row>
    <row r="69" spans="1:21" ht="42.75" customHeight="1">
      <c r="A69" s="266" t="s">
        <v>34</v>
      </c>
      <c r="B69" s="136" t="s">
        <v>243</v>
      </c>
      <c r="C69" s="34">
        <f>F69</f>
        <v>195</v>
      </c>
      <c r="D69" s="138"/>
      <c r="E69" s="138"/>
      <c r="F69" s="48">
        <v>195</v>
      </c>
      <c r="G69" s="247"/>
      <c r="H69" s="260">
        <f>K69</f>
        <v>195</v>
      </c>
      <c r="I69" s="277"/>
      <c r="J69" s="129"/>
      <c r="K69" s="48">
        <v>195</v>
      </c>
      <c r="L69" s="144"/>
      <c r="M69" s="199">
        <f t="shared" si="9"/>
        <v>1</v>
      </c>
      <c r="N69" s="261">
        <f>Q69</f>
        <v>195</v>
      </c>
      <c r="O69" s="277"/>
      <c r="P69" s="129"/>
      <c r="Q69" s="48">
        <v>195</v>
      </c>
      <c r="R69" s="262"/>
      <c r="S69" s="199">
        <f t="shared" si="10"/>
        <v>1</v>
      </c>
      <c r="T69" s="74"/>
      <c r="U69" s="74"/>
    </row>
    <row r="70" spans="1:21" ht="38.25" customHeight="1">
      <c r="A70" s="278" t="s">
        <v>47</v>
      </c>
      <c r="B70" s="402" t="s">
        <v>59</v>
      </c>
      <c r="C70" s="272">
        <f>C71+C72+C73+C74</f>
        <v>86.858</v>
      </c>
      <c r="D70" s="48"/>
      <c r="E70" s="138"/>
      <c r="F70" s="273">
        <f>F71+F72+F73+F74</f>
        <v>86.858</v>
      </c>
      <c r="G70" s="247"/>
      <c r="H70" s="272">
        <f>H71+H72+H73+H74</f>
        <v>78.858</v>
      </c>
      <c r="I70" s="48"/>
      <c r="J70" s="138"/>
      <c r="K70" s="273">
        <f>K71+K72+K73+K74</f>
        <v>78.858</v>
      </c>
      <c r="L70" s="138"/>
      <c r="M70" s="276">
        <f t="shared" si="9"/>
        <v>0.9078956457666536</v>
      </c>
      <c r="N70" s="272">
        <f>N71+N72+N73+N74</f>
        <v>78.858</v>
      </c>
      <c r="O70" s="48"/>
      <c r="P70" s="138"/>
      <c r="Q70" s="273">
        <f>Q71+Q72+Q73+Q74</f>
        <v>78.858</v>
      </c>
      <c r="R70" s="248"/>
      <c r="S70" s="276">
        <f t="shared" si="10"/>
        <v>0.9078956457666536</v>
      </c>
      <c r="T70" s="74"/>
      <c r="U70" s="74"/>
    </row>
    <row r="71" spans="1:21" ht="39.75" customHeight="1">
      <c r="A71" s="266" t="s">
        <v>34</v>
      </c>
      <c r="B71" s="334" t="s">
        <v>208</v>
      </c>
      <c r="C71" s="53">
        <f>F71</f>
        <v>35</v>
      </c>
      <c r="D71" s="48"/>
      <c r="E71" s="138"/>
      <c r="F71" s="48">
        <v>35</v>
      </c>
      <c r="G71" s="247"/>
      <c r="H71" s="53">
        <f>K71</f>
        <v>28.594</v>
      </c>
      <c r="I71" s="48"/>
      <c r="J71" s="48"/>
      <c r="K71" s="48">
        <v>28.594</v>
      </c>
      <c r="L71" s="138"/>
      <c r="M71" s="197">
        <f t="shared" si="9"/>
        <v>0.8169714285714286</v>
      </c>
      <c r="N71" s="53">
        <f>Q71</f>
        <v>28.594</v>
      </c>
      <c r="O71" s="48"/>
      <c r="P71" s="48"/>
      <c r="Q71" s="48">
        <v>28.594</v>
      </c>
      <c r="R71" s="248"/>
      <c r="S71" s="199">
        <f t="shared" si="10"/>
        <v>0.8169714285714286</v>
      </c>
      <c r="T71" s="74"/>
      <c r="U71" s="74"/>
    </row>
    <row r="72" spans="1:21" ht="28.5" customHeight="1">
      <c r="A72" s="266" t="s">
        <v>13</v>
      </c>
      <c r="B72" s="334" t="s">
        <v>209</v>
      </c>
      <c r="C72" s="53">
        <f>F72</f>
        <v>10</v>
      </c>
      <c r="D72" s="48"/>
      <c r="E72" s="138"/>
      <c r="F72" s="48">
        <v>10</v>
      </c>
      <c r="G72" s="247"/>
      <c r="H72" s="53">
        <f>K72</f>
        <v>8.406</v>
      </c>
      <c r="I72" s="48"/>
      <c r="J72" s="48"/>
      <c r="K72" s="48">
        <v>8.406</v>
      </c>
      <c r="L72" s="138"/>
      <c r="M72" s="197">
        <f t="shared" si="9"/>
        <v>0.8406</v>
      </c>
      <c r="N72" s="53">
        <f>Q72</f>
        <v>8.406</v>
      </c>
      <c r="O72" s="48"/>
      <c r="P72" s="48"/>
      <c r="Q72" s="48">
        <v>8.406</v>
      </c>
      <c r="R72" s="248"/>
      <c r="S72" s="199">
        <f t="shared" si="10"/>
        <v>0.8406</v>
      </c>
      <c r="T72" s="74"/>
      <c r="U72" s="74"/>
    </row>
    <row r="73" spans="1:21" ht="39.75" customHeight="1">
      <c r="A73" s="266" t="s">
        <v>32</v>
      </c>
      <c r="B73" s="359" t="s">
        <v>278</v>
      </c>
      <c r="C73" s="53">
        <f>F73</f>
        <v>28</v>
      </c>
      <c r="D73" s="48"/>
      <c r="E73" s="138"/>
      <c r="F73" s="48">
        <v>28</v>
      </c>
      <c r="G73" s="247"/>
      <c r="H73" s="53">
        <f>K73</f>
        <v>28</v>
      </c>
      <c r="I73" s="48"/>
      <c r="J73" s="48"/>
      <c r="K73" s="48">
        <v>28</v>
      </c>
      <c r="L73" s="138"/>
      <c r="M73" s="197">
        <f t="shared" si="9"/>
        <v>1</v>
      </c>
      <c r="N73" s="53">
        <f>Q73</f>
        <v>28</v>
      </c>
      <c r="O73" s="48"/>
      <c r="P73" s="48"/>
      <c r="Q73" s="48">
        <v>28</v>
      </c>
      <c r="R73" s="248"/>
      <c r="S73" s="199">
        <f t="shared" si="10"/>
        <v>1</v>
      </c>
      <c r="T73" s="74"/>
      <c r="U73" s="74"/>
    </row>
    <row r="74" spans="1:21" ht="66" customHeight="1" thickBot="1">
      <c r="A74" s="354" t="s">
        <v>23</v>
      </c>
      <c r="B74" s="359" t="s">
        <v>210</v>
      </c>
      <c r="C74" s="355">
        <f>F74</f>
        <v>13.858</v>
      </c>
      <c r="D74" s="356"/>
      <c r="E74" s="357"/>
      <c r="F74" s="356">
        <v>13.858</v>
      </c>
      <c r="G74" s="358"/>
      <c r="H74" s="53">
        <f>K74</f>
        <v>13.858</v>
      </c>
      <c r="I74" s="48"/>
      <c r="J74" s="48"/>
      <c r="K74" s="356">
        <v>13.858</v>
      </c>
      <c r="L74" s="138"/>
      <c r="M74" s="197">
        <f t="shared" si="9"/>
        <v>1</v>
      </c>
      <c r="N74" s="53">
        <f>Q74</f>
        <v>13.858</v>
      </c>
      <c r="O74" s="48"/>
      <c r="P74" s="48"/>
      <c r="Q74" s="356">
        <v>13.858</v>
      </c>
      <c r="R74" s="248"/>
      <c r="S74" s="199">
        <f t="shared" si="10"/>
        <v>1</v>
      </c>
      <c r="T74" s="74"/>
      <c r="U74" s="74"/>
    </row>
    <row r="75" spans="1:22" ht="78" customHeight="1" thickBot="1">
      <c r="A75" s="18" t="s">
        <v>56</v>
      </c>
      <c r="B75" s="343" t="s">
        <v>104</v>
      </c>
      <c r="C75" s="55">
        <f>C76+C77+C78</f>
        <v>110</v>
      </c>
      <c r="D75" s="41"/>
      <c r="E75" s="56"/>
      <c r="F75" s="32">
        <f>F76+F77+F78</f>
        <v>110</v>
      </c>
      <c r="G75" s="279"/>
      <c r="H75" s="55">
        <f>H76+H77+H78</f>
        <v>100</v>
      </c>
      <c r="I75" s="41"/>
      <c r="J75" s="56"/>
      <c r="K75" s="32">
        <f>K76+K77+K78</f>
        <v>100</v>
      </c>
      <c r="L75" s="56"/>
      <c r="M75" s="191">
        <f aca="true" t="shared" si="11" ref="M75:M83">H75/C75</f>
        <v>0.9090909090909091</v>
      </c>
      <c r="N75" s="55">
        <f>N76+N77+N78</f>
        <v>100</v>
      </c>
      <c r="O75" s="41"/>
      <c r="P75" s="56"/>
      <c r="Q75" s="32">
        <f>Q76+Q77+Q78</f>
        <v>100</v>
      </c>
      <c r="R75" s="280"/>
      <c r="S75" s="191">
        <f aca="true" t="shared" si="12" ref="S75:S82">N75/C75</f>
        <v>0.9090909090909091</v>
      </c>
      <c r="T75" s="341"/>
      <c r="U75" s="64"/>
      <c r="V75" s="102"/>
    </row>
    <row r="76" spans="1:21" ht="88.5" customHeight="1">
      <c r="A76" s="15" t="s">
        <v>34</v>
      </c>
      <c r="B76" s="137" t="s">
        <v>8</v>
      </c>
      <c r="C76" s="58">
        <f>D76+E76+F76</f>
        <v>90</v>
      </c>
      <c r="D76" s="59"/>
      <c r="E76" s="59"/>
      <c r="F76" s="59">
        <v>90</v>
      </c>
      <c r="G76" s="282"/>
      <c r="H76" s="324">
        <f>I76+J76+K76</f>
        <v>90</v>
      </c>
      <c r="I76" s="59"/>
      <c r="J76" s="59"/>
      <c r="K76" s="59">
        <v>90</v>
      </c>
      <c r="L76" s="92"/>
      <c r="M76" s="217">
        <f t="shared" si="11"/>
        <v>1</v>
      </c>
      <c r="N76" s="324">
        <f>O76+P76+Q76</f>
        <v>90</v>
      </c>
      <c r="O76" s="59"/>
      <c r="P76" s="59"/>
      <c r="Q76" s="59">
        <v>90</v>
      </c>
      <c r="R76" s="250"/>
      <c r="S76" s="217">
        <f t="shared" si="12"/>
        <v>1</v>
      </c>
      <c r="T76" s="74"/>
      <c r="U76" s="74"/>
    </row>
    <row r="77" spans="1:21" ht="59.25" customHeight="1">
      <c r="A77" s="11" t="s">
        <v>13</v>
      </c>
      <c r="B77" s="226" t="s">
        <v>165</v>
      </c>
      <c r="C77" s="336">
        <f>D77+E77+F77</f>
        <v>10</v>
      </c>
      <c r="D77" s="33"/>
      <c r="E77" s="33"/>
      <c r="F77" s="143">
        <v>10</v>
      </c>
      <c r="G77" s="295"/>
      <c r="H77" s="336">
        <f>I77+J77+K77</f>
        <v>10</v>
      </c>
      <c r="I77" s="33"/>
      <c r="J77" s="33"/>
      <c r="K77" s="33">
        <v>10</v>
      </c>
      <c r="L77" s="144"/>
      <c r="M77" s="199">
        <f>H77/C77</f>
        <v>1</v>
      </c>
      <c r="N77" s="336">
        <f>O77+P77+Q77</f>
        <v>10</v>
      </c>
      <c r="O77" s="33"/>
      <c r="P77" s="33"/>
      <c r="Q77" s="33">
        <v>10</v>
      </c>
      <c r="R77" s="262"/>
      <c r="S77" s="199">
        <f>N77/C77</f>
        <v>1</v>
      </c>
      <c r="T77" s="74"/>
      <c r="U77" s="74"/>
    </row>
    <row r="78" spans="1:21" ht="60" customHeight="1" thickBot="1">
      <c r="A78" s="12" t="s">
        <v>32</v>
      </c>
      <c r="B78" s="323" t="s">
        <v>249</v>
      </c>
      <c r="C78" s="385">
        <f>F78</f>
        <v>10</v>
      </c>
      <c r="D78" s="95"/>
      <c r="E78" s="95"/>
      <c r="F78" s="320">
        <v>10</v>
      </c>
      <c r="G78" s="321"/>
      <c r="H78" s="336">
        <f>I78+J78+K78</f>
        <v>0</v>
      </c>
      <c r="I78" s="95"/>
      <c r="J78" s="95"/>
      <c r="K78" s="320">
        <v>0</v>
      </c>
      <c r="L78" s="173"/>
      <c r="M78" s="199">
        <f>H78/C78</f>
        <v>0</v>
      </c>
      <c r="N78" s="336">
        <f>O78+P78+Q78</f>
        <v>0</v>
      </c>
      <c r="O78" s="95"/>
      <c r="P78" s="95"/>
      <c r="Q78" s="320">
        <v>0</v>
      </c>
      <c r="R78" s="386"/>
      <c r="S78" s="199">
        <f>N78/C78</f>
        <v>0</v>
      </c>
      <c r="T78" s="74"/>
      <c r="U78" s="74"/>
    </row>
    <row r="79" spans="1:22" ht="75" customHeight="1" thickBot="1">
      <c r="A79" s="18" t="s">
        <v>89</v>
      </c>
      <c r="B79" s="403" t="s">
        <v>114</v>
      </c>
      <c r="C79" s="57">
        <f>C80+C83</f>
        <v>799.9999999999999</v>
      </c>
      <c r="D79" s="32"/>
      <c r="E79" s="32"/>
      <c r="F79" s="57">
        <f>F80+F83</f>
        <v>799.9999999999999</v>
      </c>
      <c r="G79" s="241"/>
      <c r="H79" s="57">
        <f>H80+H83</f>
        <v>785.126</v>
      </c>
      <c r="I79" s="32"/>
      <c r="J79" s="32"/>
      <c r="K79" s="57">
        <f>K80+K83</f>
        <v>785.126</v>
      </c>
      <c r="L79" s="39"/>
      <c r="M79" s="191">
        <f t="shared" si="11"/>
        <v>0.9814075000000001</v>
      </c>
      <c r="N79" s="57">
        <f>N80+N83</f>
        <v>785.126</v>
      </c>
      <c r="O79" s="32"/>
      <c r="P79" s="32"/>
      <c r="Q79" s="57">
        <f>Q80+Q83</f>
        <v>785.126</v>
      </c>
      <c r="R79" s="283"/>
      <c r="S79" s="191">
        <f t="shared" si="12"/>
        <v>0.9814075000000001</v>
      </c>
      <c r="T79" s="341"/>
      <c r="U79" s="64"/>
      <c r="V79" s="102"/>
    </row>
    <row r="80" spans="1:21" ht="15.75" customHeight="1">
      <c r="A80" s="86" t="s">
        <v>154</v>
      </c>
      <c r="B80" s="395" t="s">
        <v>16</v>
      </c>
      <c r="C80" s="135">
        <f>C81</f>
        <v>50</v>
      </c>
      <c r="D80" s="111"/>
      <c r="E80" s="111"/>
      <c r="F80" s="111">
        <f>F81</f>
        <v>50</v>
      </c>
      <c r="G80" s="284"/>
      <c r="H80" s="285">
        <f>H81</f>
        <v>50</v>
      </c>
      <c r="I80" s="111"/>
      <c r="J80" s="111"/>
      <c r="K80" s="111">
        <f>K81</f>
        <v>50</v>
      </c>
      <c r="L80" s="149"/>
      <c r="M80" s="245">
        <f t="shared" si="11"/>
        <v>1</v>
      </c>
      <c r="N80" s="135">
        <f>N81</f>
        <v>50</v>
      </c>
      <c r="O80" s="111"/>
      <c r="P80" s="111"/>
      <c r="Q80" s="111">
        <f>Q81</f>
        <v>50</v>
      </c>
      <c r="R80" s="286"/>
      <c r="S80" s="276">
        <f t="shared" si="12"/>
        <v>1</v>
      </c>
      <c r="T80" s="74"/>
      <c r="U80" s="69"/>
    </row>
    <row r="81" spans="1:21" ht="15.75" customHeight="1">
      <c r="A81" s="30" t="s">
        <v>34</v>
      </c>
      <c r="B81" s="125" t="s">
        <v>66</v>
      </c>
      <c r="C81" s="208">
        <f>C82</f>
        <v>50</v>
      </c>
      <c r="D81" s="44"/>
      <c r="E81" s="44"/>
      <c r="F81" s="44">
        <f>F82</f>
        <v>50</v>
      </c>
      <c r="G81" s="131"/>
      <c r="H81" s="209">
        <f>H82</f>
        <v>50</v>
      </c>
      <c r="I81" s="44"/>
      <c r="J81" s="44"/>
      <c r="K81" s="44">
        <f>K82</f>
        <v>50</v>
      </c>
      <c r="L81" s="140"/>
      <c r="M81" s="199">
        <f t="shared" si="11"/>
        <v>1</v>
      </c>
      <c r="N81" s="208">
        <f>N82</f>
        <v>50</v>
      </c>
      <c r="O81" s="44"/>
      <c r="P81" s="44"/>
      <c r="Q81" s="44">
        <f>Q82</f>
        <v>50</v>
      </c>
      <c r="R81" s="287"/>
      <c r="S81" s="199">
        <f t="shared" si="12"/>
        <v>1</v>
      </c>
      <c r="T81" s="74"/>
      <c r="U81" s="69"/>
    </row>
    <row r="82" spans="1:21" ht="15" customHeight="1">
      <c r="A82" s="10" t="s">
        <v>35</v>
      </c>
      <c r="B82" s="29" t="s">
        <v>64</v>
      </c>
      <c r="C82" s="288">
        <f>F82</f>
        <v>50</v>
      </c>
      <c r="D82" s="130"/>
      <c r="E82" s="130"/>
      <c r="F82" s="35">
        <v>50</v>
      </c>
      <c r="G82" s="131"/>
      <c r="H82" s="133">
        <f>K82</f>
        <v>50</v>
      </c>
      <c r="I82" s="130"/>
      <c r="J82" s="130"/>
      <c r="K82" s="35">
        <v>50</v>
      </c>
      <c r="L82" s="140"/>
      <c r="M82" s="199">
        <f t="shared" si="11"/>
        <v>1</v>
      </c>
      <c r="N82" s="288">
        <f>Q82</f>
        <v>50</v>
      </c>
      <c r="O82" s="130"/>
      <c r="P82" s="130"/>
      <c r="Q82" s="35">
        <v>50</v>
      </c>
      <c r="R82" s="287"/>
      <c r="S82" s="199">
        <f t="shared" si="12"/>
        <v>1</v>
      </c>
      <c r="T82" s="74"/>
      <c r="U82" s="69"/>
    </row>
    <row r="83" spans="1:21" ht="36.75" customHeight="1">
      <c r="A83" s="30" t="s">
        <v>155</v>
      </c>
      <c r="B83" s="402" t="s">
        <v>59</v>
      </c>
      <c r="C83" s="289">
        <f>C84+C93+C102+C111+C116+C121+C126</f>
        <v>749.9999999999999</v>
      </c>
      <c r="D83" s="130"/>
      <c r="E83" s="130"/>
      <c r="F83" s="179">
        <f>F84+F93+F102+F111+F116+F121+F126</f>
        <v>749.9999999999999</v>
      </c>
      <c r="G83" s="131"/>
      <c r="H83" s="179">
        <f>H84+H93+H102+H111+H116+H121+H126</f>
        <v>735.126</v>
      </c>
      <c r="I83" s="130"/>
      <c r="J83" s="130"/>
      <c r="K83" s="179">
        <f>K84+K93+K102+K111+K116+K121+K126</f>
        <v>735.126</v>
      </c>
      <c r="L83" s="140"/>
      <c r="M83" s="276">
        <f t="shared" si="11"/>
        <v>0.9801680000000002</v>
      </c>
      <c r="N83" s="289">
        <f>N84+N93+N102+N111+N116+N121+N126</f>
        <v>735.126</v>
      </c>
      <c r="O83" s="130"/>
      <c r="P83" s="130"/>
      <c r="Q83" s="179">
        <f>Q84+Q93+Q102+Q111+Q116+Q121+Q126</f>
        <v>735.126</v>
      </c>
      <c r="R83" s="287"/>
      <c r="S83" s="276">
        <f>N83/C83</f>
        <v>0.9801680000000002</v>
      </c>
      <c r="T83" s="74"/>
      <c r="U83" s="74"/>
    </row>
    <row r="84" spans="1:21" ht="14.25" customHeight="1">
      <c r="A84" s="10" t="s">
        <v>34</v>
      </c>
      <c r="B84" s="125" t="s">
        <v>44</v>
      </c>
      <c r="C84" s="208">
        <f>C85+C86+C87+C88+C89+C90+C91+C92</f>
        <v>192.772</v>
      </c>
      <c r="D84" s="44"/>
      <c r="E84" s="46"/>
      <c r="F84" s="44">
        <f>F85+F86+F87+F88+F89+F90+F91+F92</f>
        <v>192.772</v>
      </c>
      <c r="G84" s="290"/>
      <c r="H84" s="208">
        <f>H85+H86+H87+H88+H89+H90+H91+H92</f>
        <v>191.74399999999997</v>
      </c>
      <c r="I84" s="44"/>
      <c r="J84" s="46"/>
      <c r="K84" s="44">
        <f>K85+K86+K87+K88+K89+K90+K91+K92</f>
        <v>191.74399999999997</v>
      </c>
      <c r="L84" s="46"/>
      <c r="M84" s="206">
        <f aca="true" t="shared" si="13" ref="M84:M128">H84/C84</f>
        <v>0.9946672753304421</v>
      </c>
      <c r="N84" s="208">
        <f>N85+N86+N87+N88+N89+N90+N91+N92</f>
        <v>191.74399999999997</v>
      </c>
      <c r="O84" s="44"/>
      <c r="P84" s="46"/>
      <c r="Q84" s="44">
        <f>Q85+Q86+Q87+Q88+Q89+Q90+Q91+Q92</f>
        <v>191.74399999999997</v>
      </c>
      <c r="R84" s="248"/>
      <c r="S84" s="206">
        <f>N84/C84</f>
        <v>0.9946672753304421</v>
      </c>
      <c r="T84" s="74"/>
      <c r="U84" s="74"/>
    </row>
    <row r="85" spans="1:21" ht="25.5" customHeight="1">
      <c r="A85" s="10" t="s">
        <v>35</v>
      </c>
      <c r="B85" s="29" t="s">
        <v>78</v>
      </c>
      <c r="C85" s="34">
        <f>D85+E85+F85</f>
        <v>56.178</v>
      </c>
      <c r="D85" s="35"/>
      <c r="E85" s="35"/>
      <c r="F85" s="35">
        <v>56.178</v>
      </c>
      <c r="G85" s="239"/>
      <c r="H85" s="45">
        <f aca="true" t="shared" si="14" ref="H85:H92">I85+J85+K85</f>
        <v>55.15</v>
      </c>
      <c r="I85" s="35"/>
      <c r="J85" s="35"/>
      <c r="K85" s="35">
        <v>55.15</v>
      </c>
      <c r="L85" s="169"/>
      <c r="M85" s="199">
        <f t="shared" si="13"/>
        <v>0.9817010217522874</v>
      </c>
      <c r="N85" s="34">
        <f aca="true" t="shared" si="15" ref="N85:N92">O85+P85+Q85</f>
        <v>55.15</v>
      </c>
      <c r="O85" s="35"/>
      <c r="P85" s="35"/>
      <c r="Q85" s="35">
        <v>55.15</v>
      </c>
      <c r="R85" s="248"/>
      <c r="S85" s="199">
        <f aca="true" t="shared" si="16" ref="S85:S128">N85/C85</f>
        <v>0.9817010217522874</v>
      </c>
      <c r="T85" s="74"/>
      <c r="U85" s="74"/>
    </row>
    <row r="86" spans="1:21" ht="12" customHeight="1">
      <c r="A86" s="10" t="s">
        <v>36</v>
      </c>
      <c r="B86" s="87" t="s">
        <v>79</v>
      </c>
      <c r="C86" s="34">
        <f aca="true" t="shared" si="17" ref="C86:C92">F86</f>
        <v>8.62</v>
      </c>
      <c r="D86" s="35"/>
      <c r="E86" s="35"/>
      <c r="F86" s="35">
        <v>8.62</v>
      </c>
      <c r="G86" s="239"/>
      <c r="H86" s="45">
        <f t="shared" si="14"/>
        <v>8.62</v>
      </c>
      <c r="I86" s="35"/>
      <c r="J86" s="35"/>
      <c r="K86" s="35">
        <v>8.62</v>
      </c>
      <c r="L86" s="169"/>
      <c r="M86" s="199">
        <f t="shared" si="13"/>
        <v>1</v>
      </c>
      <c r="N86" s="34">
        <f t="shared" si="15"/>
        <v>8.62</v>
      </c>
      <c r="O86" s="35"/>
      <c r="P86" s="35"/>
      <c r="Q86" s="35">
        <v>8.62</v>
      </c>
      <c r="R86" s="248"/>
      <c r="S86" s="199">
        <f t="shared" si="16"/>
        <v>1</v>
      </c>
      <c r="T86" s="74"/>
      <c r="U86" s="74"/>
    </row>
    <row r="87" spans="1:21" ht="22.5" customHeight="1">
      <c r="A87" s="10" t="s">
        <v>14</v>
      </c>
      <c r="B87" s="87" t="s">
        <v>164</v>
      </c>
      <c r="C87" s="34">
        <f t="shared" si="17"/>
        <v>18.298</v>
      </c>
      <c r="D87" s="35"/>
      <c r="E87" s="35"/>
      <c r="F87" s="35">
        <v>18.298</v>
      </c>
      <c r="G87" s="239"/>
      <c r="H87" s="45">
        <f t="shared" si="14"/>
        <v>18.298</v>
      </c>
      <c r="I87" s="35"/>
      <c r="J87" s="35"/>
      <c r="K87" s="35">
        <v>18.298</v>
      </c>
      <c r="L87" s="169"/>
      <c r="M87" s="199">
        <f t="shared" si="13"/>
        <v>1</v>
      </c>
      <c r="N87" s="34">
        <f t="shared" si="15"/>
        <v>18.298</v>
      </c>
      <c r="O87" s="35"/>
      <c r="P87" s="35"/>
      <c r="Q87" s="35">
        <v>18.298</v>
      </c>
      <c r="R87" s="248"/>
      <c r="S87" s="199">
        <f t="shared" si="16"/>
        <v>1</v>
      </c>
      <c r="T87" s="74"/>
      <c r="U87" s="74"/>
    </row>
    <row r="88" spans="1:21" ht="25.5" customHeight="1">
      <c r="A88" s="10" t="s">
        <v>21</v>
      </c>
      <c r="B88" s="87" t="s">
        <v>80</v>
      </c>
      <c r="C88" s="34">
        <f t="shared" si="17"/>
        <v>42.958</v>
      </c>
      <c r="D88" s="35"/>
      <c r="E88" s="35"/>
      <c r="F88" s="35">
        <v>42.958</v>
      </c>
      <c r="G88" s="239"/>
      <c r="H88" s="45">
        <f t="shared" si="14"/>
        <v>42.958</v>
      </c>
      <c r="I88" s="35"/>
      <c r="J88" s="35"/>
      <c r="K88" s="35">
        <v>42.958</v>
      </c>
      <c r="L88" s="169"/>
      <c r="M88" s="199">
        <f t="shared" si="13"/>
        <v>1</v>
      </c>
      <c r="N88" s="34">
        <f t="shared" si="15"/>
        <v>42.958</v>
      </c>
      <c r="O88" s="35"/>
      <c r="P88" s="35"/>
      <c r="Q88" s="35">
        <v>42.958</v>
      </c>
      <c r="R88" s="248"/>
      <c r="S88" s="199">
        <f t="shared" si="16"/>
        <v>1</v>
      </c>
      <c r="T88" s="74"/>
      <c r="U88" s="74"/>
    </row>
    <row r="89" spans="1:21" ht="27" customHeight="1">
      <c r="A89" s="10" t="s">
        <v>40</v>
      </c>
      <c r="B89" s="87" t="s">
        <v>250</v>
      </c>
      <c r="C89" s="34">
        <f t="shared" si="17"/>
        <v>0.8</v>
      </c>
      <c r="D89" s="35"/>
      <c r="E89" s="35"/>
      <c r="F89" s="35">
        <v>0.8</v>
      </c>
      <c r="G89" s="239"/>
      <c r="H89" s="45">
        <f t="shared" si="14"/>
        <v>0.8</v>
      </c>
      <c r="I89" s="35"/>
      <c r="J89" s="35"/>
      <c r="K89" s="35">
        <v>0.8</v>
      </c>
      <c r="L89" s="169"/>
      <c r="M89" s="199">
        <f t="shared" si="13"/>
        <v>1</v>
      </c>
      <c r="N89" s="34">
        <f t="shared" si="15"/>
        <v>0.8</v>
      </c>
      <c r="O89" s="35"/>
      <c r="P89" s="35"/>
      <c r="Q89" s="35">
        <v>0.8</v>
      </c>
      <c r="R89" s="248"/>
      <c r="S89" s="199">
        <f t="shared" si="16"/>
        <v>1</v>
      </c>
      <c r="T89" s="74"/>
      <c r="U89" s="74"/>
    </row>
    <row r="90" spans="1:21" ht="24" customHeight="1">
      <c r="A90" s="10" t="s">
        <v>192</v>
      </c>
      <c r="B90" s="87" t="s">
        <v>251</v>
      </c>
      <c r="C90" s="34">
        <f t="shared" si="17"/>
        <v>14.2</v>
      </c>
      <c r="D90" s="35"/>
      <c r="E90" s="169"/>
      <c r="F90" s="35">
        <v>14.2</v>
      </c>
      <c r="G90" s="239"/>
      <c r="H90" s="45">
        <f t="shared" si="14"/>
        <v>14.2</v>
      </c>
      <c r="I90" s="35"/>
      <c r="J90" s="35"/>
      <c r="K90" s="35">
        <v>14.2</v>
      </c>
      <c r="L90" s="169"/>
      <c r="M90" s="199">
        <f>H90/C90</f>
        <v>1</v>
      </c>
      <c r="N90" s="34">
        <f t="shared" si="15"/>
        <v>14.2</v>
      </c>
      <c r="O90" s="35"/>
      <c r="P90" s="35"/>
      <c r="Q90" s="35">
        <v>14.2</v>
      </c>
      <c r="R90" s="248"/>
      <c r="S90" s="199">
        <f>N90/C90</f>
        <v>1</v>
      </c>
      <c r="T90" s="74"/>
      <c r="U90" s="74"/>
    </row>
    <row r="91" spans="1:21" ht="21.75" customHeight="1">
      <c r="A91" s="10" t="s">
        <v>202</v>
      </c>
      <c r="B91" s="29" t="s">
        <v>252</v>
      </c>
      <c r="C91" s="34">
        <f t="shared" si="17"/>
        <v>45.218</v>
      </c>
      <c r="D91" s="35"/>
      <c r="E91" s="169"/>
      <c r="F91" s="35">
        <v>45.218</v>
      </c>
      <c r="G91" s="239"/>
      <c r="H91" s="45">
        <f t="shared" si="14"/>
        <v>45.218</v>
      </c>
      <c r="I91" s="35"/>
      <c r="J91" s="35"/>
      <c r="K91" s="35">
        <v>45.218</v>
      </c>
      <c r="L91" s="169"/>
      <c r="M91" s="199">
        <f>H91/C91</f>
        <v>1</v>
      </c>
      <c r="N91" s="34">
        <f t="shared" si="15"/>
        <v>45.218</v>
      </c>
      <c r="O91" s="35"/>
      <c r="P91" s="35"/>
      <c r="Q91" s="35">
        <v>45.218</v>
      </c>
      <c r="R91" s="248"/>
      <c r="S91" s="199">
        <f>N91/C91</f>
        <v>1</v>
      </c>
      <c r="T91" s="74"/>
      <c r="U91" s="74"/>
    </row>
    <row r="92" spans="1:21" ht="34.5" customHeight="1">
      <c r="A92" s="10" t="s">
        <v>231</v>
      </c>
      <c r="B92" s="29" t="s">
        <v>253</v>
      </c>
      <c r="C92" s="34">
        <f t="shared" si="17"/>
        <v>6.5</v>
      </c>
      <c r="D92" s="35"/>
      <c r="E92" s="169"/>
      <c r="F92" s="35">
        <v>6.5</v>
      </c>
      <c r="G92" s="239"/>
      <c r="H92" s="45">
        <f t="shared" si="14"/>
        <v>6.5</v>
      </c>
      <c r="I92" s="35"/>
      <c r="J92" s="169"/>
      <c r="K92" s="35">
        <v>6.5</v>
      </c>
      <c r="L92" s="169"/>
      <c r="M92" s="199">
        <f>H92/C92</f>
        <v>1</v>
      </c>
      <c r="N92" s="34">
        <f t="shared" si="15"/>
        <v>6.5</v>
      </c>
      <c r="O92" s="35"/>
      <c r="P92" s="169"/>
      <c r="Q92" s="35">
        <v>6.5</v>
      </c>
      <c r="R92" s="248"/>
      <c r="S92" s="199">
        <f>N92/C92</f>
        <v>1</v>
      </c>
      <c r="T92" s="74"/>
      <c r="U92" s="74"/>
    </row>
    <row r="93" spans="1:21" ht="15" customHeight="1">
      <c r="A93" s="10" t="s">
        <v>13</v>
      </c>
      <c r="B93" s="125" t="s">
        <v>45</v>
      </c>
      <c r="C93" s="208">
        <f>C94+C95+C96+C97+C98+C99+C100+C101</f>
        <v>162.09799999999998</v>
      </c>
      <c r="D93" s="44"/>
      <c r="E93" s="46"/>
      <c r="F93" s="44">
        <f>F94+F95+F96+F97+F98+F99+F100+F101</f>
        <v>162.09799999999998</v>
      </c>
      <c r="G93" s="239"/>
      <c r="H93" s="208">
        <f>H94+H95+H96+H97+H98+H99+H100+H101</f>
        <v>160.92499999999998</v>
      </c>
      <c r="I93" s="44"/>
      <c r="J93" s="46"/>
      <c r="K93" s="44">
        <f>K94+K95+K96+K97+K98+K99+K100+K101</f>
        <v>160.92499999999998</v>
      </c>
      <c r="L93" s="46"/>
      <c r="M93" s="206">
        <f t="shared" si="13"/>
        <v>0.9927636368122987</v>
      </c>
      <c r="N93" s="208">
        <f>N94+N95+N96+N97+N98+N99+N100+N101</f>
        <v>160.92499999999998</v>
      </c>
      <c r="O93" s="44"/>
      <c r="P93" s="46"/>
      <c r="Q93" s="44">
        <f>Q94+Q95+Q96+Q97+Q98+Q99+Q100+Q101</f>
        <v>160.92499999999998</v>
      </c>
      <c r="R93" s="248"/>
      <c r="S93" s="206">
        <f t="shared" si="16"/>
        <v>0.9927636368122987</v>
      </c>
      <c r="T93" s="74"/>
      <c r="U93" s="74"/>
    </row>
    <row r="94" spans="1:21" ht="25.5" customHeight="1">
      <c r="A94" s="10" t="s">
        <v>25</v>
      </c>
      <c r="B94" s="29" t="s">
        <v>78</v>
      </c>
      <c r="C94" s="288">
        <f aca="true" t="shared" si="18" ref="C94:C101">F94</f>
        <v>46.613</v>
      </c>
      <c r="D94" s="35"/>
      <c r="E94" s="35"/>
      <c r="F94" s="35">
        <v>46.613</v>
      </c>
      <c r="G94" s="239"/>
      <c r="H94" s="45">
        <f aca="true" t="shared" si="19" ref="H94:H99">I94+J94+K94</f>
        <v>45.44</v>
      </c>
      <c r="I94" s="44"/>
      <c r="J94" s="44"/>
      <c r="K94" s="35">
        <v>45.44</v>
      </c>
      <c r="L94" s="46"/>
      <c r="M94" s="197">
        <f t="shared" si="13"/>
        <v>0.9748353463626027</v>
      </c>
      <c r="N94" s="34">
        <f aca="true" t="shared" si="20" ref="N94:N99">O94+P94+Q94</f>
        <v>45.44</v>
      </c>
      <c r="O94" s="44"/>
      <c r="P94" s="44"/>
      <c r="Q94" s="35">
        <v>45.44</v>
      </c>
      <c r="R94" s="248"/>
      <c r="S94" s="197">
        <f t="shared" si="16"/>
        <v>0.9748353463626027</v>
      </c>
      <c r="T94" s="74"/>
      <c r="U94" s="74"/>
    </row>
    <row r="95" spans="1:21" ht="15" customHeight="1">
      <c r="A95" s="10" t="s">
        <v>15</v>
      </c>
      <c r="B95" s="87" t="s">
        <v>79</v>
      </c>
      <c r="C95" s="288">
        <f t="shared" si="18"/>
        <v>8.62</v>
      </c>
      <c r="D95" s="35"/>
      <c r="E95" s="35"/>
      <c r="F95" s="35">
        <v>8.62</v>
      </c>
      <c r="G95" s="239"/>
      <c r="H95" s="45">
        <f t="shared" si="19"/>
        <v>8.62</v>
      </c>
      <c r="I95" s="44"/>
      <c r="J95" s="44"/>
      <c r="K95" s="35">
        <v>8.62</v>
      </c>
      <c r="L95" s="46"/>
      <c r="M95" s="199">
        <f t="shared" si="13"/>
        <v>1</v>
      </c>
      <c r="N95" s="34">
        <f t="shared" si="20"/>
        <v>8.62</v>
      </c>
      <c r="O95" s="44"/>
      <c r="P95" s="44"/>
      <c r="Q95" s="35">
        <v>8.62</v>
      </c>
      <c r="R95" s="248"/>
      <c r="S95" s="199">
        <f t="shared" si="16"/>
        <v>1</v>
      </c>
      <c r="T95" s="74"/>
      <c r="U95" s="74"/>
    </row>
    <row r="96" spans="1:21" ht="24" customHeight="1">
      <c r="A96" s="10" t="s">
        <v>62</v>
      </c>
      <c r="B96" s="87" t="s">
        <v>164</v>
      </c>
      <c r="C96" s="288">
        <f t="shared" si="18"/>
        <v>13.298</v>
      </c>
      <c r="D96" s="35"/>
      <c r="E96" s="35"/>
      <c r="F96" s="35">
        <v>13.298</v>
      </c>
      <c r="G96" s="239"/>
      <c r="H96" s="45">
        <f t="shared" si="19"/>
        <v>13.298</v>
      </c>
      <c r="I96" s="44"/>
      <c r="J96" s="44"/>
      <c r="K96" s="35">
        <v>13.298</v>
      </c>
      <c r="L96" s="46"/>
      <c r="M96" s="199">
        <f t="shared" si="13"/>
        <v>1</v>
      </c>
      <c r="N96" s="34">
        <f t="shared" si="20"/>
        <v>13.298</v>
      </c>
      <c r="O96" s="44"/>
      <c r="P96" s="44"/>
      <c r="Q96" s="35">
        <v>13.298</v>
      </c>
      <c r="R96" s="248"/>
      <c r="S96" s="199">
        <f t="shared" si="16"/>
        <v>1</v>
      </c>
      <c r="T96" s="74"/>
      <c r="U96" s="74"/>
    </row>
    <row r="97" spans="1:21" ht="24" customHeight="1">
      <c r="A97" s="10" t="s">
        <v>63</v>
      </c>
      <c r="B97" s="87" t="s">
        <v>80</v>
      </c>
      <c r="C97" s="288">
        <f t="shared" si="18"/>
        <v>42.958</v>
      </c>
      <c r="D97" s="35"/>
      <c r="E97" s="35"/>
      <c r="F97" s="35">
        <v>42.958</v>
      </c>
      <c r="G97" s="239"/>
      <c r="H97" s="45">
        <f t="shared" si="19"/>
        <v>42.958</v>
      </c>
      <c r="I97" s="44"/>
      <c r="J97" s="44"/>
      <c r="K97" s="35">
        <v>42.958</v>
      </c>
      <c r="L97" s="46"/>
      <c r="M97" s="199">
        <f t="shared" si="13"/>
        <v>1</v>
      </c>
      <c r="N97" s="34">
        <f t="shared" si="20"/>
        <v>42.958</v>
      </c>
      <c r="O97" s="44"/>
      <c r="P97" s="44"/>
      <c r="Q97" s="35">
        <v>42.958</v>
      </c>
      <c r="R97" s="248"/>
      <c r="S97" s="199">
        <f t="shared" si="16"/>
        <v>1</v>
      </c>
      <c r="T97" s="74"/>
      <c r="U97" s="74"/>
    </row>
    <row r="98" spans="1:21" ht="23.25" customHeight="1">
      <c r="A98" s="10" t="s">
        <v>81</v>
      </c>
      <c r="B98" s="87" t="s">
        <v>250</v>
      </c>
      <c r="C98" s="288">
        <f t="shared" si="18"/>
        <v>0.8</v>
      </c>
      <c r="D98" s="35"/>
      <c r="E98" s="35"/>
      <c r="F98" s="35">
        <v>0.8</v>
      </c>
      <c r="G98" s="239"/>
      <c r="H98" s="45">
        <f t="shared" si="19"/>
        <v>0.8</v>
      </c>
      <c r="I98" s="44"/>
      <c r="J98" s="44"/>
      <c r="K98" s="35">
        <v>0.8</v>
      </c>
      <c r="L98" s="46"/>
      <c r="M98" s="199">
        <f t="shared" si="13"/>
        <v>1</v>
      </c>
      <c r="N98" s="34">
        <f t="shared" si="20"/>
        <v>0.8</v>
      </c>
      <c r="O98" s="44"/>
      <c r="P98" s="44"/>
      <c r="Q98" s="35">
        <v>0.8</v>
      </c>
      <c r="R98" s="248"/>
      <c r="S98" s="199">
        <f t="shared" si="16"/>
        <v>1</v>
      </c>
      <c r="T98" s="74"/>
      <c r="U98" s="74"/>
    </row>
    <row r="99" spans="1:21" ht="21" customHeight="1">
      <c r="A99" s="10" t="s">
        <v>203</v>
      </c>
      <c r="B99" s="87" t="s">
        <v>254</v>
      </c>
      <c r="C99" s="288">
        <f t="shared" si="18"/>
        <v>14.2</v>
      </c>
      <c r="D99" s="35"/>
      <c r="E99" s="169"/>
      <c r="F99" s="35">
        <v>14.2</v>
      </c>
      <c r="G99" s="239"/>
      <c r="H99" s="45">
        <f t="shared" si="19"/>
        <v>14.2</v>
      </c>
      <c r="I99" s="44"/>
      <c r="J99" s="44"/>
      <c r="K99" s="35">
        <v>14.2</v>
      </c>
      <c r="L99" s="46"/>
      <c r="M99" s="199">
        <f>H99/C99</f>
        <v>1</v>
      </c>
      <c r="N99" s="34">
        <f t="shared" si="20"/>
        <v>14.2</v>
      </c>
      <c r="O99" s="44"/>
      <c r="P99" s="44"/>
      <c r="Q99" s="35">
        <v>14.2</v>
      </c>
      <c r="R99" s="248"/>
      <c r="S99" s="199">
        <f>N99/C99</f>
        <v>1</v>
      </c>
      <c r="T99" s="74"/>
      <c r="U99" s="74"/>
    </row>
    <row r="100" spans="1:21" ht="16.5" customHeight="1">
      <c r="A100" s="10" t="s">
        <v>232</v>
      </c>
      <c r="B100" s="29" t="s">
        <v>252</v>
      </c>
      <c r="C100" s="288">
        <f t="shared" si="18"/>
        <v>22.609</v>
      </c>
      <c r="D100" s="35"/>
      <c r="E100" s="169"/>
      <c r="F100" s="35">
        <v>22.609</v>
      </c>
      <c r="G100" s="239"/>
      <c r="H100" s="45">
        <f>K100</f>
        <v>22.609</v>
      </c>
      <c r="I100" s="44"/>
      <c r="J100" s="46"/>
      <c r="K100" s="35">
        <v>22.609</v>
      </c>
      <c r="L100" s="46"/>
      <c r="M100" s="199">
        <f>H100/C100</f>
        <v>1</v>
      </c>
      <c r="N100" s="34">
        <f>Q100</f>
        <v>22.609</v>
      </c>
      <c r="O100" s="44"/>
      <c r="P100" s="46"/>
      <c r="Q100" s="35">
        <v>22.609</v>
      </c>
      <c r="R100" s="248"/>
      <c r="S100" s="199">
        <f>N100/C100</f>
        <v>1</v>
      </c>
      <c r="T100" s="74"/>
      <c r="U100" s="74"/>
    </row>
    <row r="101" spans="1:21" ht="35.25" customHeight="1">
      <c r="A101" s="10" t="s">
        <v>233</v>
      </c>
      <c r="B101" s="29" t="s">
        <v>255</v>
      </c>
      <c r="C101" s="288">
        <f t="shared" si="18"/>
        <v>13</v>
      </c>
      <c r="D101" s="35"/>
      <c r="E101" s="169"/>
      <c r="F101" s="35">
        <v>13</v>
      </c>
      <c r="G101" s="239"/>
      <c r="H101" s="45">
        <f>K101</f>
        <v>13</v>
      </c>
      <c r="I101" s="44"/>
      <c r="J101" s="46"/>
      <c r="K101" s="35">
        <v>13</v>
      </c>
      <c r="L101" s="46"/>
      <c r="M101" s="199">
        <f>H101/C101</f>
        <v>1</v>
      </c>
      <c r="N101" s="45">
        <f>Q101</f>
        <v>13</v>
      </c>
      <c r="O101" s="44"/>
      <c r="P101" s="46"/>
      <c r="Q101" s="35">
        <v>13</v>
      </c>
      <c r="R101" s="248"/>
      <c r="S101" s="199">
        <f>N101/C101</f>
        <v>1</v>
      </c>
      <c r="T101" s="74"/>
      <c r="U101" s="74"/>
    </row>
    <row r="102" spans="1:21" ht="14.25" customHeight="1">
      <c r="A102" s="10" t="s">
        <v>32</v>
      </c>
      <c r="B102" s="125" t="s">
        <v>82</v>
      </c>
      <c r="C102" s="208">
        <f>C103+C104+C105+C106+C107+C108+C109+C110</f>
        <v>182.536</v>
      </c>
      <c r="D102" s="35"/>
      <c r="E102" s="169"/>
      <c r="F102" s="44">
        <f>F103+F104+F105+F106+F107+F108+F109+F110</f>
        <v>182.536</v>
      </c>
      <c r="G102" s="239"/>
      <c r="H102" s="208">
        <f>H103+H104+H105+H106+H107+H108+H109+H110</f>
        <v>181.91400000000002</v>
      </c>
      <c r="I102" s="35"/>
      <c r="J102" s="169"/>
      <c r="K102" s="44">
        <f>K103+K104+K105+K106+K107+K108+K109+K110</f>
        <v>181.91400000000002</v>
      </c>
      <c r="L102" s="46"/>
      <c r="M102" s="206">
        <f t="shared" si="13"/>
        <v>0.9965924529955735</v>
      </c>
      <c r="N102" s="208">
        <f>N103+N104+N105+N106+N107+N108+N109+N110</f>
        <v>181.91400000000002</v>
      </c>
      <c r="O102" s="35"/>
      <c r="P102" s="169"/>
      <c r="Q102" s="44">
        <f>Q103+Q104+Q105+Q106+Q107+Q108+Q109+Q110</f>
        <v>181.91400000000002</v>
      </c>
      <c r="R102" s="248"/>
      <c r="S102" s="206">
        <f t="shared" si="16"/>
        <v>0.9965924529955735</v>
      </c>
      <c r="T102" s="74"/>
      <c r="U102" s="74"/>
    </row>
    <row r="103" spans="1:21" ht="24.75" customHeight="1">
      <c r="A103" s="10" t="s">
        <v>19</v>
      </c>
      <c r="B103" s="29" t="s">
        <v>78</v>
      </c>
      <c r="C103" s="34">
        <f>D103+E103+F103</f>
        <v>39.635</v>
      </c>
      <c r="D103" s="44"/>
      <c r="E103" s="44"/>
      <c r="F103" s="35">
        <v>39.635</v>
      </c>
      <c r="G103" s="239"/>
      <c r="H103" s="45">
        <f>I103+J103+K103</f>
        <v>39.013</v>
      </c>
      <c r="I103" s="44"/>
      <c r="J103" s="44"/>
      <c r="K103" s="35">
        <v>39.013</v>
      </c>
      <c r="L103" s="46"/>
      <c r="M103" s="199">
        <f t="shared" si="13"/>
        <v>0.984306799545856</v>
      </c>
      <c r="N103" s="34">
        <f>O103+P103+Q103</f>
        <v>39.013</v>
      </c>
      <c r="O103" s="44"/>
      <c r="P103" s="44"/>
      <c r="Q103" s="35">
        <v>39.013</v>
      </c>
      <c r="R103" s="248"/>
      <c r="S103" s="199">
        <f t="shared" si="16"/>
        <v>0.984306799545856</v>
      </c>
      <c r="T103" s="74"/>
      <c r="U103" s="74"/>
    </row>
    <row r="104" spans="1:21" ht="14.25" customHeight="1">
      <c r="A104" s="10" t="s">
        <v>48</v>
      </c>
      <c r="B104" s="87" t="s">
        <v>79</v>
      </c>
      <c r="C104" s="34">
        <f>D104+E104+F104</f>
        <v>8.621</v>
      </c>
      <c r="D104" s="35"/>
      <c r="E104" s="35"/>
      <c r="F104" s="35">
        <v>8.621</v>
      </c>
      <c r="G104" s="239"/>
      <c r="H104" s="45">
        <f aca="true" t="shared" si="21" ref="H104:H110">I104+J104+K104</f>
        <v>8.621</v>
      </c>
      <c r="I104" s="35"/>
      <c r="J104" s="35"/>
      <c r="K104" s="35">
        <v>8.621</v>
      </c>
      <c r="L104" s="169"/>
      <c r="M104" s="199">
        <f t="shared" si="13"/>
        <v>1</v>
      </c>
      <c r="N104" s="34">
        <f aca="true" t="shared" si="22" ref="N104:N110">O104+P104+Q104</f>
        <v>8.621</v>
      </c>
      <c r="O104" s="35"/>
      <c r="P104" s="35"/>
      <c r="Q104" s="35">
        <v>8.621</v>
      </c>
      <c r="R104" s="248"/>
      <c r="S104" s="199">
        <f t="shared" si="16"/>
        <v>1</v>
      </c>
      <c r="T104" s="74"/>
      <c r="U104" s="74"/>
    </row>
    <row r="105" spans="1:21" ht="24" customHeight="1">
      <c r="A105" s="10" t="s">
        <v>49</v>
      </c>
      <c r="B105" s="87" t="s">
        <v>164</v>
      </c>
      <c r="C105" s="34">
        <f aca="true" t="shared" si="23" ref="C105:C110">F105</f>
        <v>13.433</v>
      </c>
      <c r="D105" s="35"/>
      <c r="E105" s="35"/>
      <c r="F105" s="35">
        <v>13.433</v>
      </c>
      <c r="G105" s="239"/>
      <c r="H105" s="221">
        <f t="shared" si="21"/>
        <v>13.433</v>
      </c>
      <c r="I105" s="164"/>
      <c r="J105" s="164"/>
      <c r="K105" s="35">
        <v>13.433</v>
      </c>
      <c r="L105" s="169"/>
      <c r="M105" s="199">
        <f t="shared" si="13"/>
        <v>1</v>
      </c>
      <c r="N105" s="281">
        <f t="shared" si="22"/>
        <v>13.433</v>
      </c>
      <c r="O105" s="164"/>
      <c r="P105" s="164"/>
      <c r="Q105" s="35">
        <v>13.433</v>
      </c>
      <c r="R105" s="248"/>
      <c r="S105" s="199">
        <f t="shared" si="16"/>
        <v>1</v>
      </c>
      <c r="T105" s="74"/>
      <c r="U105" s="74"/>
    </row>
    <row r="106" spans="1:21" ht="26.25" customHeight="1">
      <c r="A106" s="10" t="s">
        <v>50</v>
      </c>
      <c r="B106" s="87" t="s">
        <v>80</v>
      </c>
      <c r="C106" s="34">
        <f t="shared" si="23"/>
        <v>57.278</v>
      </c>
      <c r="D106" s="35"/>
      <c r="E106" s="35"/>
      <c r="F106" s="35">
        <v>57.278</v>
      </c>
      <c r="G106" s="239"/>
      <c r="H106" s="221">
        <f t="shared" si="21"/>
        <v>57.278</v>
      </c>
      <c r="I106" s="164"/>
      <c r="J106" s="164"/>
      <c r="K106" s="35">
        <v>57.278</v>
      </c>
      <c r="L106" s="169"/>
      <c r="M106" s="199">
        <f t="shared" si="13"/>
        <v>1</v>
      </c>
      <c r="N106" s="281">
        <f t="shared" si="22"/>
        <v>57.278</v>
      </c>
      <c r="O106" s="164"/>
      <c r="P106" s="164"/>
      <c r="Q106" s="35">
        <v>57.278</v>
      </c>
      <c r="R106" s="248"/>
      <c r="S106" s="199">
        <f t="shared" si="16"/>
        <v>1</v>
      </c>
      <c r="T106" s="74"/>
      <c r="U106" s="74"/>
    </row>
    <row r="107" spans="1:21" ht="24.75" customHeight="1">
      <c r="A107" s="10" t="s">
        <v>83</v>
      </c>
      <c r="B107" s="87" t="s">
        <v>250</v>
      </c>
      <c r="C107" s="34">
        <f>F107</f>
        <v>0.8</v>
      </c>
      <c r="D107" s="35"/>
      <c r="E107" s="35"/>
      <c r="F107" s="35">
        <v>0.8</v>
      </c>
      <c r="G107" s="239"/>
      <c r="H107" s="221">
        <f>I107+J107+K107</f>
        <v>0.8</v>
      </c>
      <c r="I107" s="164"/>
      <c r="J107" s="164"/>
      <c r="K107" s="35">
        <v>0.8</v>
      </c>
      <c r="L107" s="169"/>
      <c r="M107" s="199">
        <f t="shared" si="13"/>
        <v>1</v>
      </c>
      <c r="N107" s="281">
        <f t="shared" si="22"/>
        <v>0.8</v>
      </c>
      <c r="O107" s="164"/>
      <c r="P107" s="164"/>
      <c r="Q107" s="35">
        <v>0.8</v>
      </c>
      <c r="R107" s="248"/>
      <c r="S107" s="199">
        <f t="shared" si="16"/>
        <v>1</v>
      </c>
      <c r="T107" s="74"/>
      <c r="U107" s="74"/>
    </row>
    <row r="108" spans="1:21" ht="24.75" customHeight="1">
      <c r="A108" s="10" t="s">
        <v>196</v>
      </c>
      <c r="B108" s="87" t="s">
        <v>256</v>
      </c>
      <c r="C108" s="34">
        <f t="shared" si="23"/>
        <v>33.66</v>
      </c>
      <c r="D108" s="35"/>
      <c r="E108" s="169"/>
      <c r="F108" s="35">
        <v>33.66</v>
      </c>
      <c r="G108" s="239"/>
      <c r="H108" s="221">
        <f t="shared" si="21"/>
        <v>33.66</v>
      </c>
      <c r="I108" s="164"/>
      <c r="J108" s="164"/>
      <c r="K108" s="35">
        <v>33.66</v>
      </c>
      <c r="L108" s="169"/>
      <c r="M108" s="199">
        <f>H108/C108</f>
        <v>1</v>
      </c>
      <c r="N108" s="281">
        <f t="shared" si="22"/>
        <v>33.66</v>
      </c>
      <c r="O108" s="164"/>
      <c r="P108" s="164"/>
      <c r="Q108" s="35">
        <v>33.66</v>
      </c>
      <c r="R108" s="248"/>
      <c r="S108" s="199">
        <f>N108/C108</f>
        <v>1</v>
      </c>
      <c r="T108" s="74"/>
      <c r="U108" s="74"/>
    </row>
    <row r="109" spans="1:21" ht="18.75" customHeight="1">
      <c r="A109" s="10" t="s">
        <v>234</v>
      </c>
      <c r="B109" s="29" t="s">
        <v>252</v>
      </c>
      <c r="C109" s="34">
        <f t="shared" si="23"/>
        <v>22.609</v>
      </c>
      <c r="D109" s="35"/>
      <c r="E109" s="169"/>
      <c r="F109" s="35">
        <v>22.609</v>
      </c>
      <c r="G109" s="239"/>
      <c r="H109" s="221">
        <f t="shared" si="21"/>
        <v>22.609</v>
      </c>
      <c r="I109" s="164"/>
      <c r="J109" s="196"/>
      <c r="K109" s="35">
        <v>22.609</v>
      </c>
      <c r="L109" s="169"/>
      <c r="M109" s="199">
        <f>H109/C109</f>
        <v>1</v>
      </c>
      <c r="N109" s="221">
        <f t="shared" si="22"/>
        <v>22.609</v>
      </c>
      <c r="O109" s="164"/>
      <c r="P109" s="196"/>
      <c r="Q109" s="35">
        <v>22.609</v>
      </c>
      <c r="R109" s="248"/>
      <c r="S109" s="199">
        <f>N109/C109</f>
        <v>1</v>
      </c>
      <c r="T109" s="74"/>
      <c r="U109" s="74"/>
    </row>
    <row r="110" spans="1:21" ht="39.75" customHeight="1">
      <c r="A110" s="10" t="s">
        <v>235</v>
      </c>
      <c r="B110" s="29" t="s">
        <v>255</v>
      </c>
      <c r="C110" s="34">
        <f t="shared" si="23"/>
        <v>6.5</v>
      </c>
      <c r="D110" s="35"/>
      <c r="E110" s="169"/>
      <c r="F110" s="35">
        <v>6.5</v>
      </c>
      <c r="G110" s="239"/>
      <c r="H110" s="221">
        <f t="shared" si="21"/>
        <v>6.5</v>
      </c>
      <c r="I110" s="164"/>
      <c r="J110" s="196"/>
      <c r="K110" s="35">
        <v>6.5</v>
      </c>
      <c r="L110" s="169"/>
      <c r="M110" s="199">
        <f>H110/C110</f>
        <v>1</v>
      </c>
      <c r="N110" s="221">
        <f t="shared" si="22"/>
        <v>6.5</v>
      </c>
      <c r="O110" s="164"/>
      <c r="P110" s="196"/>
      <c r="Q110" s="35">
        <v>6.5</v>
      </c>
      <c r="R110" s="248"/>
      <c r="S110" s="199">
        <f>N110/C110</f>
        <v>1</v>
      </c>
      <c r="T110" s="74"/>
      <c r="U110" s="74"/>
    </row>
    <row r="111" spans="1:21" ht="25.5" customHeight="1">
      <c r="A111" s="10" t="s">
        <v>23</v>
      </c>
      <c r="B111" s="125" t="s">
        <v>84</v>
      </c>
      <c r="C111" s="134">
        <f>C112+C113+C114+C115</f>
        <v>68.396</v>
      </c>
      <c r="D111" s="44"/>
      <c r="E111" s="46"/>
      <c r="F111" s="205">
        <f>F112+F113+F114+F115</f>
        <v>68.396</v>
      </c>
      <c r="G111" s="239"/>
      <c r="H111" s="134">
        <f>H112+H113+H114+H115</f>
        <v>67.133</v>
      </c>
      <c r="I111" s="44"/>
      <c r="J111" s="46"/>
      <c r="K111" s="205">
        <f>K112+K113+K114+K115</f>
        <v>67.133</v>
      </c>
      <c r="L111" s="169"/>
      <c r="M111" s="206">
        <f t="shared" si="13"/>
        <v>0.9815340078367155</v>
      </c>
      <c r="N111" s="134">
        <f>N112+N113+N114+N115</f>
        <v>67.133</v>
      </c>
      <c r="O111" s="44"/>
      <c r="P111" s="46"/>
      <c r="Q111" s="205">
        <f>Q112+Q113+Q114+Q115</f>
        <v>67.133</v>
      </c>
      <c r="R111" s="248"/>
      <c r="S111" s="206">
        <f t="shared" si="16"/>
        <v>0.9815340078367155</v>
      </c>
      <c r="T111" s="74"/>
      <c r="U111" s="74"/>
    </row>
    <row r="112" spans="1:21" ht="25.5" customHeight="1">
      <c r="A112" s="10" t="s">
        <v>20</v>
      </c>
      <c r="B112" s="29" t="s">
        <v>78</v>
      </c>
      <c r="C112" s="34">
        <f>F112</f>
        <v>34.398</v>
      </c>
      <c r="D112" s="35"/>
      <c r="E112" s="35"/>
      <c r="F112" s="35">
        <v>34.398</v>
      </c>
      <c r="G112" s="239"/>
      <c r="H112" s="221">
        <f>I112+J112+K112</f>
        <v>33.135</v>
      </c>
      <c r="I112" s="164"/>
      <c r="J112" s="164"/>
      <c r="K112" s="35">
        <v>33.135</v>
      </c>
      <c r="L112" s="169"/>
      <c r="M112" s="199">
        <f t="shared" si="13"/>
        <v>0.9632827489970346</v>
      </c>
      <c r="N112" s="281">
        <f>O112+P112+Q112</f>
        <v>33.135</v>
      </c>
      <c r="O112" s="164"/>
      <c r="P112" s="164"/>
      <c r="Q112" s="35">
        <v>33.135</v>
      </c>
      <c r="R112" s="248"/>
      <c r="S112" s="199">
        <f t="shared" si="16"/>
        <v>0.9632827489970346</v>
      </c>
      <c r="T112" s="74"/>
      <c r="U112" s="74"/>
    </row>
    <row r="113" spans="1:21" ht="23.25" customHeight="1">
      <c r="A113" s="10" t="s">
        <v>42</v>
      </c>
      <c r="B113" s="87" t="s">
        <v>164</v>
      </c>
      <c r="C113" s="34">
        <f>F113</f>
        <v>13.298</v>
      </c>
      <c r="D113" s="35"/>
      <c r="E113" s="35"/>
      <c r="F113" s="35">
        <v>13.298</v>
      </c>
      <c r="G113" s="239"/>
      <c r="H113" s="221">
        <f>I113+J113+K113</f>
        <v>13.298</v>
      </c>
      <c r="I113" s="164"/>
      <c r="J113" s="164"/>
      <c r="K113" s="35">
        <v>13.298</v>
      </c>
      <c r="L113" s="169"/>
      <c r="M113" s="199">
        <f t="shared" si="13"/>
        <v>1</v>
      </c>
      <c r="N113" s="281">
        <f>O113+P113+Q113</f>
        <v>13.298</v>
      </c>
      <c r="O113" s="164"/>
      <c r="P113" s="164"/>
      <c r="Q113" s="35">
        <v>13.298</v>
      </c>
      <c r="R113" s="248"/>
      <c r="S113" s="199">
        <f t="shared" si="16"/>
        <v>1</v>
      </c>
      <c r="T113" s="74"/>
      <c r="U113" s="74"/>
    </row>
    <row r="114" spans="1:21" ht="21.75" customHeight="1">
      <c r="A114" s="10" t="s">
        <v>204</v>
      </c>
      <c r="B114" s="87" t="s">
        <v>251</v>
      </c>
      <c r="C114" s="34">
        <f>F114</f>
        <v>14.2</v>
      </c>
      <c r="D114" s="35"/>
      <c r="E114" s="169"/>
      <c r="F114" s="35">
        <v>14.2</v>
      </c>
      <c r="G114" s="239"/>
      <c r="H114" s="221">
        <f>I114+J114+K114</f>
        <v>14.2</v>
      </c>
      <c r="I114" s="164"/>
      <c r="J114" s="164"/>
      <c r="K114" s="35">
        <v>14.2</v>
      </c>
      <c r="L114" s="169"/>
      <c r="M114" s="199">
        <f>H114/C114</f>
        <v>1</v>
      </c>
      <c r="N114" s="281">
        <f>O114+P114+Q114</f>
        <v>14.2</v>
      </c>
      <c r="O114" s="164"/>
      <c r="P114" s="164"/>
      <c r="Q114" s="35">
        <v>14.2</v>
      </c>
      <c r="R114" s="248"/>
      <c r="S114" s="199">
        <f>N114/C114</f>
        <v>1</v>
      </c>
      <c r="T114" s="74"/>
      <c r="U114" s="74"/>
    </row>
    <row r="115" spans="1:21" ht="35.25" customHeight="1">
      <c r="A115" s="10" t="s">
        <v>236</v>
      </c>
      <c r="B115" s="29" t="s">
        <v>253</v>
      </c>
      <c r="C115" s="34">
        <f>F115</f>
        <v>6.5</v>
      </c>
      <c r="D115" s="35"/>
      <c r="E115" s="169"/>
      <c r="F115" s="35">
        <v>6.5</v>
      </c>
      <c r="G115" s="239"/>
      <c r="H115" s="221">
        <f>I115+J115+K115</f>
        <v>6.5</v>
      </c>
      <c r="I115" s="164"/>
      <c r="J115" s="196"/>
      <c r="K115" s="35">
        <v>6.5</v>
      </c>
      <c r="L115" s="169"/>
      <c r="M115" s="199">
        <f>H115/C115</f>
        <v>1</v>
      </c>
      <c r="N115" s="281">
        <f>O115+P115+Q115</f>
        <v>6.5</v>
      </c>
      <c r="O115" s="164"/>
      <c r="P115" s="196"/>
      <c r="Q115" s="35">
        <v>6.5</v>
      </c>
      <c r="R115" s="248"/>
      <c r="S115" s="199">
        <f>N115/C115</f>
        <v>1</v>
      </c>
      <c r="T115" s="74"/>
      <c r="U115" s="74"/>
    </row>
    <row r="116" spans="1:21" ht="23.25" customHeight="1">
      <c r="A116" s="10" t="s">
        <v>24</v>
      </c>
      <c r="B116" s="125" t="s">
        <v>85</v>
      </c>
      <c r="C116" s="134">
        <f>C117+C118+C119+C120</f>
        <v>72.926</v>
      </c>
      <c r="D116" s="35"/>
      <c r="E116" s="169"/>
      <c r="F116" s="205">
        <f>F117+F118+F119+F120</f>
        <v>72.926</v>
      </c>
      <c r="G116" s="239"/>
      <c r="H116" s="134">
        <f>H117+H118+H119+H120</f>
        <v>72.138</v>
      </c>
      <c r="I116" s="35"/>
      <c r="J116" s="169"/>
      <c r="K116" s="205">
        <f>K117+K118+K119+K120</f>
        <v>72.138</v>
      </c>
      <c r="L116" s="169"/>
      <c r="M116" s="201">
        <f t="shared" si="13"/>
        <v>0.9891945259578203</v>
      </c>
      <c r="N116" s="134">
        <f>N117+N118+N119+N120</f>
        <v>72.138</v>
      </c>
      <c r="O116" s="35"/>
      <c r="P116" s="169"/>
      <c r="Q116" s="205">
        <f>Q117+Q118+Q119+Q120</f>
        <v>72.138</v>
      </c>
      <c r="R116" s="248"/>
      <c r="S116" s="201">
        <f t="shared" si="16"/>
        <v>0.9891945259578203</v>
      </c>
      <c r="T116" s="74"/>
      <c r="U116" s="74"/>
    </row>
    <row r="117" spans="1:21" ht="25.5" customHeight="1">
      <c r="A117" s="10" t="s">
        <v>41</v>
      </c>
      <c r="B117" s="29" t="s">
        <v>78</v>
      </c>
      <c r="C117" s="34">
        <f>F117</f>
        <v>25.64</v>
      </c>
      <c r="D117" s="35"/>
      <c r="E117" s="35"/>
      <c r="F117" s="35">
        <v>25.64</v>
      </c>
      <c r="G117" s="239"/>
      <c r="H117" s="221">
        <f>I117+J117+K117</f>
        <v>24.852</v>
      </c>
      <c r="I117" s="164"/>
      <c r="J117" s="164"/>
      <c r="K117" s="35">
        <v>24.852</v>
      </c>
      <c r="L117" s="169"/>
      <c r="M117" s="197">
        <f t="shared" si="13"/>
        <v>0.9692667706708268</v>
      </c>
      <c r="N117" s="281">
        <f>O117+P117+Q117</f>
        <v>24.852</v>
      </c>
      <c r="O117" s="164"/>
      <c r="P117" s="164"/>
      <c r="Q117" s="35">
        <v>24.852</v>
      </c>
      <c r="R117" s="248"/>
      <c r="S117" s="197">
        <f t="shared" si="16"/>
        <v>0.9692667706708268</v>
      </c>
      <c r="T117" s="74"/>
      <c r="U117" s="74"/>
    </row>
    <row r="118" spans="1:21" ht="22.5" customHeight="1">
      <c r="A118" s="10" t="s">
        <v>61</v>
      </c>
      <c r="B118" s="87" t="s">
        <v>164</v>
      </c>
      <c r="C118" s="34">
        <f>F118</f>
        <v>12.826</v>
      </c>
      <c r="D118" s="35"/>
      <c r="E118" s="35"/>
      <c r="F118" s="35">
        <v>12.826</v>
      </c>
      <c r="G118" s="239"/>
      <c r="H118" s="221">
        <f>I118+J118+K118</f>
        <v>12.826</v>
      </c>
      <c r="I118" s="164"/>
      <c r="J118" s="164"/>
      <c r="K118" s="35">
        <v>12.826</v>
      </c>
      <c r="L118" s="169"/>
      <c r="M118" s="199">
        <f t="shared" si="13"/>
        <v>1</v>
      </c>
      <c r="N118" s="281">
        <f>O118+P118+Q118</f>
        <v>12.826</v>
      </c>
      <c r="O118" s="164"/>
      <c r="P118" s="164"/>
      <c r="Q118" s="35">
        <v>12.826</v>
      </c>
      <c r="R118" s="248"/>
      <c r="S118" s="199">
        <f t="shared" si="16"/>
        <v>1</v>
      </c>
      <c r="T118" s="74"/>
      <c r="U118" s="74"/>
    </row>
    <row r="119" spans="1:21" ht="22.5" customHeight="1">
      <c r="A119" s="10" t="s">
        <v>205</v>
      </c>
      <c r="B119" s="87" t="s">
        <v>257</v>
      </c>
      <c r="C119" s="34">
        <f>F119</f>
        <v>27.96</v>
      </c>
      <c r="D119" s="35"/>
      <c r="E119" s="169"/>
      <c r="F119" s="35">
        <v>27.96</v>
      </c>
      <c r="G119" s="239"/>
      <c r="H119" s="221">
        <f>I119+J119+K119</f>
        <v>27.96</v>
      </c>
      <c r="I119" s="164"/>
      <c r="J119" s="164"/>
      <c r="K119" s="35">
        <v>27.96</v>
      </c>
      <c r="L119" s="169"/>
      <c r="M119" s="199">
        <f>H119/C119</f>
        <v>1</v>
      </c>
      <c r="N119" s="281">
        <f>O119+P119+Q119</f>
        <v>27.96</v>
      </c>
      <c r="O119" s="164"/>
      <c r="P119" s="164"/>
      <c r="Q119" s="35">
        <v>27.96</v>
      </c>
      <c r="R119" s="248"/>
      <c r="S119" s="199">
        <f>N119/C119</f>
        <v>1</v>
      </c>
      <c r="T119" s="74"/>
      <c r="U119" s="74"/>
    </row>
    <row r="120" spans="1:21" ht="33.75" customHeight="1">
      <c r="A120" s="10" t="s">
        <v>237</v>
      </c>
      <c r="B120" s="29" t="s">
        <v>255</v>
      </c>
      <c r="C120" s="34">
        <f>F120</f>
        <v>6.5</v>
      </c>
      <c r="D120" s="35"/>
      <c r="E120" s="169"/>
      <c r="F120" s="35">
        <v>6.5</v>
      </c>
      <c r="G120" s="239"/>
      <c r="H120" s="34">
        <f>K120</f>
        <v>6.5</v>
      </c>
      <c r="I120" s="35"/>
      <c r="J120" s="169"/>
      <c r="K120" s="35">
        <v>6.5</v>
      </c>
      <c r="L120" s="169"/>
      <c r="M120" s="199">
        <f>H120/C120</f>
        <v>1</v>
      </c>
      <c r="N120" s="34">
        <f>Q120</f>
        <v>6.5</v>
      </c>
      <c r="O120" s="35"/>
      <c r="P120" s="169"/>
      <c r="Q120" s="35">
        <v>6.5</v>
      </c>
      <c r="R120" s="248"/>
      <c r="S120" s="199">
        <f>N120/C120</f>
        <v>1</v>
      </c>
      <c r="T120" s="74"/>
      <c r="U120" s="74"/>
    </row>
    <row r="121" spans="1:21" ht="22.5" customHeight="1">
      <c r="A121" s="10" t="s">
        <v>33</v>
      </c>
      <c r="B121" s="125" t="s">
        <v>86</v>
      </c>
      <c r="C121" s="134">
        <f>C122+C123+C125+C124</f>
        <v>38.348</v>
      </c>
      <c r="D121" s="35"/>
      <c r="E121" s="169"/>
      <c r="F121" s="205">
        <f>F122+F123+F125+F124</f>
        <v>38.348</v>
      </c>
      <c r="G121" s="239"/>
      <c r="H121" s="134">
        <f>H122+H123+H125+H124</f>
        <v>31.348</v>
      </c>
      <c r="I121" s="35"/>
      <c r="J121" s="169"/>
      <c r="K121" s="205">
        <f>K122+K123+K125+K124</f>
        <v>31.348</v>
      </c>
      <c r="L121" s="169"/>
      <c r="M121" s="206">
        <f>H121/C121</f>
        <v>0.8174611453009283</v>
      </c>
      <c r="N121" s="134">
        <f>N122+N123+N125+N124</f>
        <v>31.348</v>
      </c>
      <c r="O121" s="35"/>
      <c r="P121" s="169"/>
      <c r="Q121" s="205">
        <f>Q122+Q123+Q125+Q124</f>
        <v>31.348</v>
      </c>
      <c r="R121" s="248"/>
      <c r="S121" s="206">
        <f>N121/C121</f>
        <v>0.8174611453009283</v>
      </c>
      <c r="T121" s="74"/>
      <c r="U121" s="74"/>
    </row>
    <row r="122" spans="1:21" ht="25.5" customHeight="1">
      <c r="A122" s="10" t="s">
        <v>6</v>
      </c>
      <c r="B122" s="29" t="s">
        <v>78</v>
      </c>
      <c r="C122" s="34">
        <f>F122</f>
        <v>7</v>
      </c>
      <c r="D122" s="35"/>
      <c r="E122" s="35"/>
      <c r="F122" s="35">
        <v>7</v>
      </c>
      <c r="G122" s="239"/>
      <c r="H122" s="221">
        <f>I122+J122+K122</f>
        <v>0</v>
      </c>
      <c r="I122" s="164"/>
      <c r="J122" s="164"/>
      <c r="K122" s="35">
        <v>0</v>
      </c>
      <c r="L122" s="169"/>
      <c r="M122" s="199">
        <f t="shared" si="13"/>
        <v>0</v>
      </c>
      <c r="N122" s="281">
        <f>O122+P122+Q122</f>
        <v>0</v>
      </c>
      <c r="O122" s="164"/>
      <c r="P122" s="164"/>
      <c r="Q122" s="35">
        <v>0</v>
      </c>
      <c r="R122" s="248"/>
      <c r="S122" s="199">
        <f t="shared" si="16"/>
        <v>0</v>
      </c>
      <c r="T122" s="74"/>
      <c r="U122" s="74"/>
    </row>
    <row r="123" spans="1:21" ht="22.5" customHeight="1">
      <c r="A123" s="10" t="s">
        <v>51</v>
      </c>
      <c r="B123" s="87" t="s">
        <v>164</v>
      </c>
      <c r="C123" s="34">
        <f>F123</f>
        <v>5.668</v>
      </c>
      <c r="D123" s="35"/>
      <c r="E123" s="169"/>
      <c r="F123" s="35">
        <v>5.668</v>
      </c>
      <c r="G123" s="239"/>
      <c r="H123" s="221">
        <f>I123+J123+K123</f>
        <v>5.668</v>
      </c>
      <c r="I123" s="164"/>
      <c r="J123" s="164"/>
      <c r="K123" s="35">
        <v>5.668</v>
      </c>
      <c r="L123" s="169"/>
      <c r="M123" s="199">
        <f t="shared" si="13"/>
        <v>1</v>
      </c>
      <c r="N123" s="281">
        <f>O123+P123+Q123</f>
        <v>5.668</v>
      </c>
      <c r="O123" s="164"/>
      <c r="P123" s="164"/>
      <c r="Q123" s="35">
        <v>5.668</v>
      </c>
      <c r="R123" s="248"/>
      <c r="S123" s="199">
        <f t="shared" si="16"/>
        <v>1</v>
      </c>
      <c r="T123" s="74"/>
      <c r="U123" s="74"/>
    </row>
    <row r="124" spans="1:21" ht="15.75" customHeight="1">
      <c r="A124" s="10" t="s">
        <v>206</v>
      </c>
      <c r="B124" s="87" t="s">
        <v>254</v>
      </c>
      <c r="C124" s="34">
        <f>F124</f>
        <v>5.68</v>
      </c>
      <c r="D124" s="35"/>
      <c r="E124" s="169"/>
      <c r="F124" s="35">
        <v>5.68</v>
      </c>
      <c r="G124" s="239"/>
      <c r="H124" s="221">
        <f>K124</f>
        <v>5.68</v>
      </c>
      <c r="I124" s="164"/>
      <c r="J124" s="164"/>
      <c r="K124" s="35">
        <v>5.68</v>
      </c>
      <c r="L124" s="169"/>
      <c r="M124" s="199">
        <f t="shared" si="13"/>
        <v>1</v>
      </c>
      <c r="N124" s="281">
        <f>Q124</f>
        <v>5.68</v>
      </c>
      <c r="O124" s="164"/>
      <c r="P124" s="164"/>
      <c r="Q124" s="35">
        <v>5.68</v>
      </c>
      <c r="R124" s="248"/>
      <c r="S124" s="199">
        <f t="shared" si="16"/>
        <v>1</v>
      </c>
      <c r="T124" s="74"/>
      <c r="U124" s="74"/>
    </row>
    <row r="125" spans="1:21" ht="23.25" customHeight="1">
      <c r="A125" s="10" t="s">
        <v>238</v>
      </c>
      <c r="B125" s="87" t="s">
        <v>258</v>
      </c>
      <c r="C125" s="34">
        <f>F125</f>
        <v>20</v>
      </c>
      <c r="D125" s="35"/>
      <c r="E125" s="169"/>
      <c r="F125" s="35">
        <v>20</v>
      </c>
      <c r="G125" s="239"/>
      <c r="H125" s="221">
        <f>I125+J125+K125</f>
        <v>20</v>
      </c>
      <c r="I125" s="164"/>
      <c r="J125" s="164"/>
      <c r="K125" s="35">
        <v>20</v>
      </c>
      <c r="L125" s="169"/>
      <c r="M125" s="199">
        <f>H125/C125</f>
        <v>1</v>
      </c>
      <c r="N125" s="281">
        <f>O125+P125+Q125</f>
        <v>20</v>
      </c>
      <c r="O125" s="164"/>
      <c r="P125" s="164"/>
      <c r="Q125" s="35">
        <v>20</v>
      </c>
      <c r="R125" s="248"/>
      <c r="S125" s="199">
        <f>N125/C125</f>
        <v>1</v>
      </c>
      <c r="T125" s="74"/>
      <c r="U125" s="74"/>
    </row>
    <row r="126" spans="1:21" ht="25.5" customHeight="1">
      <c r="A126" s="10" t="s">
        <v>87</v>
      </c>
      <c r="B126" s="125" t="s">
        <v>88</v>
      </c>
      <c r="C126" s="134">
        <f>C127+C128+C129</f>
        <v>32.924</v>
      </c>
      <c r="D126" s="35"/>
      <c r="E126" s="169"/>
      <c r="F126" s="205">
        <f>F127+F128+F129</f>
        <v>32.924</v>
      </c>
      <c r="G126" s="239"/>
      <c r="H126" s="134">
        <f>H127+H128+H129</f>
        <v>29.924</v>
      </c>
      <c r="I126" s="35"/>
      <c r="J126" s="169"/>
      <c r="K126" s="205">
        <f>K127+K128+K129</f>
        <v>29.924</v>
      </c>
      <c r="L126" s="169"/>
      <c r="M126" s="206">
        <f t="shared" si="13"/>
        <v>0.9088810594095492</v>
      </c>
      <c r="N126" s="134">
        <f>N127+N128+N129</f>
        <v>29.924</v>
      </c>
      <c r="O126" s="35"/>
      <c r="P126" s="169"/>
      <c r="Q126" s="205">
        <f>Q127+Q128+Q129</f>
        <v>29.924</v>
      </c>
      <c r="R126" s="248"/>
      <c r="S126" s="206">
        <f t="shared" si="16"/>
        <v>0.9088810594095492</v>
      </c>
      <c r="T126" s="74"/>
      <c r="U126" s="74"/>
    </row>
    <row r="127" spans="1:21" ht="25.5" customHeight="1">
      <c r="A127" s="10" t="s">
        <v>46</v>
      </c>
      <c r="B127" s="29" t="s">
        <v>78</v>
      </c>
      <c r="C127" s="34">
        <f>F127</f>
        <v>7</v>
      </c>
      <c r="D127" s="35"/>
      <c r="E127" s="35"/>
      <c r="F127" s="35">
        <v>7</v>
      </c>
      <c r="G127" s="239"/>
      <c r="H127" s="221">
        <f>I127+J127+K127</f>
        <v>4</v>
      </c>
      <c r="I127" s="164"/>
      <c r="J127" s="164"/>
      <c r="K127" s="35">
        <v>4</v>
      </c>
      <c r="L127" s="169"/>
      <c r="M127" s="199">
        <f t="shared" si="13"/>
        <v>0.5714285714285714</v>
      </c>
      <c r="N127" s="281">
        <f>O127+P127+Q127</f>
        <v>4</v>
      </c>
      <c r="O127" s="164"/>
      <c r="P127" s="164"/>
      <c r="Q127" s="35">
        <v>4</v>
      </c>
      <c r="R127" s="248"/>
      <c r="S127" s="199">
        <f t="shared" si="16"/>
        <v>0.5714285714285714</v>
      </c>
      <c r="T127" s="74"/>
      <c r="U127" s="74"/>
    </row>
    <row r="128" spans="1:21" ht="25.5" customHeight="1">
      <c r="A128" s="10" t="s">
        <v>47</v>
      </c>
      <c r="B128" s="87" t="s">
        <v>164</v>
      </c>
      <c r="C128" s="34">
        <f>F128</f>
        <v>5.924</v>
      </c>
      <c r="D128" s="35"/>
      <c r="E128" s="35"/>
      <c r="F128" s="35">
        <v>5.924</v>
      </c>
      <c r="G128" s="239"/>
      <c r="H128" s="221">
        <f>I128+J128+K128</f>
        <v>5.924</v>
      </c>
      <c r="I128" s="164"/>
      <c r="J128" s="164"/>
      <c r="K128" s="35">
        <v>5.924</v>
      </c>
      <c r="L128" s="169"/>
      <c r="M128" s="197">
        <f t="shared" si="13"/>
        <v>1</v>
      </c>
      <c r="N128" s="281">
        <f>O128+P128+Q128</f>
        <v>5.924</v>
      </c>
      <c r="O128" s="164"/>
      <c r="P128" s="164"/>
      <c r="Q128" s="35">
        <v>5.924</v>
      </c>
      <c r="R128" s="248"/>
      <c r="S128" s="197">
        <f t="shared" si="16"/>
        <v>1</v>
      </c>
      <c r="T128" s="74"/>
      <c r="U128" s="74"/>
    </row>
    <row r="129" spans="1:21" ht="25.5" customHeight="1" thickBot="1">
      <c r="A129" s="12" t="s">
        <v>207</v>
      </c>
      <c r="B129" s="87" t="s">
        <v>258</v>
      </c>
      <c r="C129" s="139">
        <f>F129</f>
        <v>20</v>
      </c>
      <c r="D129" s="95"/>
      <c r="E129" s="95"/>
      <c r="F129" s="95">
        <v>20</v>
      </c>
      <c r="G129" s="321"/>
      <c r="H129" s="221">
        <f>I129+J129+K129</f>
        <v>20</v>
      </c>
      <c r="I129" s="164"/>
      <c r="J129" s="164"/>
      <c r="K129" s="35">
        <v>20</v>
      </c>
      <c r="L129" s="169"/>
      <c r="M129" s="197">
        <f aca="true" t="shared" si="24" ref="M129:M134">H129/C129</f>
        <v>1</v>
      </c>
      <c r="N129" s="281">
        <f>O129+P129+Q129</f>
        <v>20</v>
      </c>
      <c r="O129" s="164"/>
      <c r="P129" s="164"/>
      <c r="Q129" s="35">
        <v>20</v>
      </c>
      <c r="R129" s="248"/>
      <c r="S129" s="197">
        <f aca="true" t="shared" si="25" ref="S129:S134">N129/C129</f>
        <v>1</v>
      </c>
      <c r="T129" s="74"/>
      <c r="U129" s="74"/>
    </row>
    <row r="130" spans="1:22" ht="37.5" customHeight="1" thickBot="1">
      <c r="A130" s="18" t="s">
        <v>31</v>
      </c>
      <c r="B130" s="406" t="s">
        <v>141</v>
      </c>
      <c r="C130" s="32">
        <f>C131+C140</f>
        <v>350</v>
      </c>
      <c r="D130" s="32"/>
      <c r="E130" s="32"/>
      <c r="F130" s="32">
        <f>F131+F140</f>
        <v>350</v>
      </c>
      <c r="G130" s="241"/>
      <c r="H130" s="32">
        <f>H131+H140</f>
        <v>301.084</v>
      </c>
      <c r="I130" s="32"/>
      <c r="J130" s="32"/>
      <c r="K130" s="32">
        <f>K131+K140</f>
        <v>301.084</v>
      </c>
      <c r="L130" s="39"/>
      <c r="M130" s="191">
        <f t="shared" si="24"/>
        <v>0.86024</v>
      </c>
      <c r="N130" s="32">
        <f>N131+N140</f>
        <v>301.084</v>
      </c>
      <c r="O130" s="32"/>
      <c r="P130" s="32"/>
      <c r="Q130" s="32">
        <f>Q131+Q140</f>
        <v>301.084</v>
      </c>
      <c r="R130" s="283"/>
      <c r="S130" s="191">
        <f t="shared" si="25"/>
        <v>0.86024</v>
      </c>
      <c r="T130" s="341"/>
      <c r="U130" s="64"/>
      <c r="V130" s="102"/>
    </row>
    <row r="131" spans="1:22" ht="27" customHeight="1">
      <c r="A131" s="176" t="s">
        <v>93</v>
      </c>
      <c r="B131" s="407" t="s">
        <v>140</v>
      </c>
      <c r="C131" s="185">
        <f>C132+C133+C134+C135+C136+C137+C138+C139</f>
        <v>200</v>
      </c>
      <c r="D131" s="186"/>
      <c r="E131" s="185"/>
      <c r="F131" s="185">
        <f>F132+F133+F134+F135+F136+F137+F138+F139</f>
        <v>200</v>
      </c>
      <c r="G131" s="187"/>
      <c r="H131" s="185">
        <f>H132+H133+H134+H135+H136+H137+H138+H139</f>
        <v>151.084</v>
      </c>
      <c r="I131" s="186"/>
      <c r="J131" s="185"/>
      <c r="K131" s="185">
        <f>K132+K133+K134+K135+K136+K137+K138+K139</f>
        <v>151.084</v>
      </c>
      <c r="L131" s="292"/>
      <c r="M131" s="245">
        <f t="shared" si="24"/>
        <v>0.75542</v>
      </c>
      <c r="N131" s="185">
        <f>N132+N133+N134+N135+N136+N137+N138+N139</f>
        <v>151.084</v>
      </c>
      <c r="O131" s="186"/>
      <c r="P131" s="185"/>
      <c r="Q131" s="185">
        <f>Q132+Q133+Q134+Q135+Q136+Q137+Q138+Q139</f>
        <v>151.084</v>
      </c>
      <c r="R131" s="293"/>
      <c r="S131" s="245">
        <f t="shared" si="25"/>
        <v>0.75542</v>
      </c>
      <c r="T131" s="74"/>
      <c r="U131" s="74"/>
      <c r="V131" s="353"/>
    </row>
    <row r="132" spans="1:21" ht="27" customHeight="1">
      <c r="A132" s="132" t="s">
        <v>34</v>
      </c>
      <c r="B132" s="29" t="s">
        <v>144</v>
      </c>
      <c r="C132" s="133">
        <f>F132</f>
        <v>100</v>
      </c>
      <c r="D132" s="130"/>
      <c r="E132" s="130"/>
      <c r="F132" s="35">
        <v>100</v>
      </c>
      <c r="G132" s="131"/>
      <c r="H132" s="34">
        <f aca="true" t="shared" si="26" ref="H132:H139">I132+J132+K132</f>
        <v>96.084</v>
      </c>
      <c r="I132" s="35"/>
      <c r="J132" s="35"/>
      <c r="K132" s="35">
        <v>96.084</v>
      </c>
      <c r="L132" s="169"/>
      <c r="M132" s="199">
        <f t="shared" si="24"/>
        <v>0.96084</v>
      </c>
      <c r="N132" s="34">
        <f aca="true" t="shared" si="27" ref="N132:N139">O132+P132+Q132</f>
        <v>96.084</v>
      </c>
      <c r="O132" s="35"/>
      <c r="P132" s="35"/>
      <c r="Q132" s="35">
        <v>96.084</v>
      </c>
      <c r="R132" s="248"/>
      <c r="S132" s="199">
        <f t="shared" si="25"/>
        <v>0.96084</v>
      </c>
      <c r="T132" s="69"/>
      <c r="U132" s="69"/>
    </row>
    <row r="133" spans="1:21" ht="48" customHeight="1">
      <c r="A133" s="132" t="s">
        <v>13</v>
      </c>
      <c r="B133" s="29" t="s">
        <v>145</v>
      </c>
      <c r="C133" s="133">
        <f>F133</f>
        <v>20</v>
      </c>
      <c r="D133" s="130"/>
      <c r="E133" s="140"/>
      <c r="F133" s="35">
        <v>20</v>
      </c>
      <c r="G133" s="131"/>
      <c r="H133" s="34">
        <f t="shared" si="26"/>
        <v>0</v>
      </c>
      <c r="I133" s="35"/>
      <c r="J133" s="35"/>
      <c r="K133" s="35">
        <v>0</v>
      </c>
      <c r="L133" s="169"/>
      <c r="M133" s="199">
        <f t="shared" si="24"/>
        <v>0</v>
      </c>
      <c r="N133" s="34">
        <f t="shared" si="27"/>
        <v>0</v>
      </c>
      <c r="O133" s="35"/>
      <c r="P133" s="35"/>
      <c r="Q133" s="35">
        <v>0</v>
      </c>
      <c r="R133" s="248"/>
      <c r="S133" s="199">
        <f t="shared" si="25"/>
        <v>0</v>
      </c>
      <c r="T133" s="69"/>
      <c r="U133" s="69"/>
    </row>
    <row r="134" spans="1:21" ht="40.5" customHeight="1">
      <c r="A134" s="132" t="s">
        <v>32</v>
      </c>
      <c r="B134" s="29" t="s">
        <v>159</v>
      </c>
      <c r="C134" s="133">
        <f>F134</f>
        <v>5</v>
      </c>
      <c r="D134" s="130"/>
      <c r="E134" s="140"/>
      <c r="F134" s="35">
        <v>5</v>
      </c>
      <c r="G134" s="131"/>
      <c r="H134" s="34">
        <f t="shared" si="26"/>
        <v>5</v>
      </c>
      <c r="I134" s="35"/>
      <c r="J134" s="35"/>
      <c r="K134" s="35">
        <v>5</v>
      </c>
      <c r="L134" s="169"/>
      <c r="M134" s="199">
        <f t="shared" si="24"/>
        <v>1</v>
      </c>
      <c r="N134" s="34">
        <f t="shared" si="27"/>
        <v>5</v>
      </c>
      <c r="O134" s="35"/>
      <c r="P134" s="35"/>
      <c r="Q134" s="35">
        <v>5</v>
      </c>
      <c r="R134" s="248"/>
      <c r="S134" s="199">
        <f t="shared" si="25"/>
        <v>1</v>
      </c>
      <c r="T134" s="69"/>
      <c r="U134" s="69"/>
    </row>
    <row r="135" spans="1:21" ht="36" customHeight="1">
      <c r="A135" s="132" t="s">
        <v>23</v>
      </c>
      <c r="B135" s="29" t="s">
        <v>121</v>
      </c>
      <c r="C135" s="133">
        <f aca="true" t="shared" si="28" ref="C135:C141">E135+F135</f>
        <v>25</v>
      </c>
      <c r="D135" s="130"/>
      <c r="E135" s="169"/>
      <c r="F135" s="35">
        <v>25</v>
      </c>
      <c r="G135" s="131"/>
      <c r="H135" s="34">
        <f t="shared" si="26"/>
        <v>0</v>
      </c>
      <c r="I135" s="35"/>
      <c r="J135" s="35"/>
      <c r="K135" s="35">
        <v>0</v>
      </c>
      <c r="L135" s="169"/>
      <c r="M135" s="199">
        <f aca="true" t="shared" si="29" ref="M135:M144">H135/C135</f>
        <v>0</v>
      </c>
      <c r="N135" s="34">
        <f t="shared" si="27"/>
        <v>0</v>
      </c>
      <c r="O135" s="35"/>
      <c r="P135" s="35"/>
      <c r="Q135" s="35">
        <v>0</v>
      </c>
      <c r="R135" s="248"/>
      <c r="S135" s="199">
        <f aca="true" t="shared" si="30" ref="S135:S144">N135/C135</f>
        <v>0</v>
      </c>
      <c r="T135" s="69"/>
      <c r="U135" s="69"/>
    </row>
    <row r="136" spans="1:21" ht="24.75" customHeight="1">
      <c r="A136" s="132" t="s">
        <v>24</v>
      </c>
      <c r="B136" s="29" t="s">
        <v>148</v>
      </c>
      <c r="C136" s="133">
        <f t="shared" si="28"/>
        <v>10</v>
      </c>
      <c r="D136" s="130"/>
      <c r="E136" s="140"/>
      <c r="F136" s="35">
        <v>10</v>
      </c>
      <c r="G136" s="131"/>
      <c r="H136" s="34">
        <f t="shared" si="26"/>
        <v>10</v>
      </c>
      <c r="I136" s="35"/>
      <c r="J136" s="35"/>
      <c r="K136" s="35">
        <v>10</v>
      </c>
      <c r="L136" s="169"/>
      <c r="M136" s="199">
        <f t="shared" si="29"/>
        <v>1</v>
      </c>
      <c r="N136" s="34">
        <f t="shared" si="27"/>
        <v>10</v>
      </c>
      <c r="O136" s="35"/>
      <c r="P136" s="35"/>
      <c r="Q136" s="35">
        <v>10</v>
      </c>
      <c r="R136" s="248"/>
      <c r="S136" s="199">
        <f t="shared" si="30"/>
        <v>1</v>
      </c>
      <c r="T136" s="69"/>
      <c r="U136" s="69"/>
    </row>
    <row r="137" spans="1:21" ht="24.75" customHeight="1">
      <c r="A137" s="132" t="s">
        <v>33</v>
      </c>
      <c r="B137" s="29" t="s">
        <v>146</v>
      </c>
      <c r="C137" s="133">
        <f t="shared" si="28"/>
        <v>10</v>
      </c>
      <c r="D137" s="130"/>
      <c r="E137" s="140"/>
      <c r="F137" s="35">
        <v>10</v>
      </c>
      <c r="G137" s="131"/>
      <c r="H137" s="34">
        <f t="shared" si="26"/>
        <v>10</v>
      </c>
      <c r="I137" s="35"/>
      <c r="J137" s="35"/>
      <c r="K137" s="35">
        <v>10</v>
      </c>
      <c r="L137" s="169"/>
      <c r="M137" s="199">
        <f t="shared" si="29"/>
        <v>1</v>
      </c>
      <c r="N137" s="34">
        <f t="shared" si="27"/>
        <v>10</v>
      </c>
      <c r="O137" s="35"/>
      <c r="P137" s="35"/>
      <c r="Q137" s="35">
        <v>10</v>
      </c>
      <c r="R137" s="248"/>
      <c r="S137" s="199">
        <f t="shared" si="30"/>
        <v>1</v>
      </c>
      <c r="T137" s="69"/>
      <c r="U137" s="69"/>
    </row>
    <row r="138" spans="1:21" ht="24.75" customHeight="1">
      <c r="A138" s="132" t="s">
        <v>87</v>
      </c>
      <c r="B138" s="29" t="s">
        <v>147</v>
      </c>
      <c r="C138" s="133">
        <f t="shared" si="28"/>
        <v>10</v>
      </c>
      <c r="D138" s="130"/>
      <c r="E138" s="140"/>
      <c r="F138" s="35">
        <v>10</v>
      </c>
      <c r="G138" s="131"/>
      <c r="H138" s="34">
        <f t="shared" si="26"/>
        <v>10</v>
      </c>
      <c r="I138" s="35"/>
      <c r="J138" s="35"/>
      <c r="K138" s="35">
        <v>10</v>
      </c>
      <c r="L138" s="169"/>
      <c r="M138" s="199">
        <f t="shared" si="29"/>
        <v>1</v>
      </c>
      <c r="N138" s="34">
        <f t="shared" si="27"/>
        <v>10</v>
      </c>
      <c r="O138" s="35"/>
      <c r="P138" s="35"/>
      <c r="Q138" s="35">
        <v>10</v>
      </c>
      <c r="R138" s="248"/>
      <c r="S138" s="199">
        <f t="shared" si="30"/>
        <v>1</v>
      </c>
      <c r="T138" s="69"/>
      <c r="U138" s="69"/>
    </row>
    <row r="139" spans="1:21" ht="24.75" customHeight="1">
      <c r="A139" s="132" t="s">
        <v>56</v>
      </c>
      <c r="B139" s="29" t="s">
        <v>149</v>
      </c>
      <c r="C139" s="133">
        <f t="shared" si="28"/>
        <v>20</v>
      </c>
      <c r="D139" s="130"/>
      <c r="E139" s="140"/>
      <c r="F139" s="35">
        <v>20</v>
      </c>
      <c r="G139" s="131"/>
      <c r="H139" s="34">
        <f t="shared" si="26"/>
        <v>20</v>
      </c>
      <c r="I139" s="35"/>
      <c r="J139" s="35"/>
      <c r="K139" s="35">
        <v>20</v>
      </c>
      <c r="L139" s="169"/>
      <c r="M139" s="199">
        <f t="shared" si="29"/>
        <v>1</v>
      </c>
      <c r="N139" s="34">
        <f t="shared" si="27"/>
        <v>20</v>
      </c>
      <c r="O139" s="35"/>
      <c r="P139" s="35"/>
      <c r="Q139" s="35">
        <v>20</v>
      </c>
      <c r="R139" s="248"/>
      <c r="S139" s="199">
        <f t="shared" si="30"/>
        <v>1</v>
      </c>
      <c r="T139" s="69"/>
      <c r="U139" s="69"/>
    </row>
    <row r="140" spans="1:21" ht="18" customHeight="1">
      <c r="A140" s="388" t="s">
        <v>267</v>
      </c>
      <c r="B140" s="408" t="s">
        <v>16</v>
      </c>
      <c r="C140" s="179">
        <f>C141</f>
        <v>150</v>
      </c>
      <c r="D140" s="177"/>
      <c r="E140" s="178"/>
      <c r="F140" s="177">
        <f>F141</f>
        <v>150</v>
      </c>
      <c r="G140" s="131"/>
      <c r="H140" s="179">
        <f>H141</f>
        <v>150</v>
      </c>
      <c r="I140" s="177"/>
      <c r="J140" s="178"/>
      <c r="K140" s="177">
        <f>K141</f>
        <v>150</v>
      </c>
      <c r="L140" s="169"/>
      <c r="M140" s="276">
        <f t="shared" si="29"/>
        <v>1</v>
      </c>
      <c r="N140" s="179">
        <f>N141</f>
        <v>150</v>
      </c>
      <c r="O140" s="177"/>
      <c r="P140" s="178"/>
      <c r="Q140" s="177">
        <f>Q141</f>
        <v>150</v>
      </c>
      <c r="R140" s="248"/>
      <c r="S140" s="276">
        <f t="shared" si="30"/>
        <v>1</v>
      </c>
      <c r="T140" s="69"/>
      <c r="U140" s="69"/>
    </row>
    <row r="141" spans="1:21" ht="36.75" customHeight="1">
      <c r="A141" s="132" t="s">
        <v>34</v>
      </c>
      <c r="B141" s="29" t="s">
        <v>268</v>
      </c>
      <c r="C141" s="133">
        <f t="shared" si="28"/>
        <v>150</v>
      </c>
      <c r="D141" s="130"/>
      <c r="E141" s="140"/>
      <c r="F141" s="35">
        <v>150</v>
      </c>
      <c r="G141" s="131"/>
      <c r="H141" s="34">
        <f>I141+J141+K141</f>
        <v>150</v>
      </c>
      <c r="I141" s="35"/>
      <c r="J141" s="35"/>
      <c r="K141" s="35">
        <v>150</v>
      </c>
      <c r="L141" s="169"/>
      <c r="M141" s="199">
        <f t="shared" si="29"/>
        <v>1</v>
      </c>
      <c r="N141" s="34">
        <f>O141+P141+Q141</f>
        <v>150</v>
      </c>
      <c r="O141" s="35"/>
      <c r="P141" s="35"/>
      <c r="Q141" s="35">
        <v>150</v>
      </c>
      <c r="R141" s="248"/>
      <c r="S141" s="199">
        <f t="shared" si="30"/>
        <v>1</v>
      </c>
      <c r="T141" s="69"/>
      <c r="U141" s="69"/>
    </row>
    <row r="142" spans="1:22" ht="79.5" customHeight="1" thickBot="1">
      <c r="A142" s="24" t="s">
        <v>18</v>
      </c>
      <c r="B142" s="409" t="s">
        <v>163</v>
      </c>
      <c r="C142" s="61">
        <f>C143+C144</f>
        <v>200</v>
      </c>
      <c r="D142" s="61"/>
      <c r="E142" s="62"/>
      <c r="F142" s="61">
        <f>F143+F144</f>
        <v>200</v>
      </c>
      <c r="G142" s="161"/>
      <c r="H142" s="61">
        <f>H143+H144</f>
        <v>25</v>
      </c>
      <c r="I142" s="61"/>
      <c r="J142" s="62"/>
      <c r="K142" s="61">
        <f>K143+K144</f>
        <v>25</v>
      </c>
      <c r="L142" s="62"/>
      <c r="M142" s="258">
        <f t="shared" si="29"/>
        <v>0.125</v>
      </c>
      <c r="N142" s="61">
        <f>N143+N144</f>
        <v>25</v>
      </c>
      <c r="O142" s="61"/>
      <c r="P142" s="62"/>
      <c r="Q142" s="61">
        <f>Q143+Q144</f>
        <v>25</v>
      </c>
      <c r="R142" s="291"/>
      <c r="S142" s="258">
        <f t="shared" si="30"/>
        <v>0.125</v>
      </c>
      <c r="T142" s="341"/>
      <c r="U142" s="64"/>
      <c r="V142" s="102"/>
    </row>
    <row r="143" spans="1:21" ht="39.75" customHeight="1">
      <c r="A143" s="11" t="s">
        <v>34</v>
      </c>
      <c r="B143" s="108" t="s">
        <v>102</v>
      </c>
      <c r="C143" s="90">
        <f>D143+E143+F143</f>
        <v>50</v>
      </c>
      <c r="D143" s="33"/>
      <c r="E143" s="33"/>
      <c r="F143" s="33">
        <v>50</v>
      </c>
      <c r="G143" s="295"/>
      <c r="H143" s="90">
        <f>I143+J143+K143</f>
        <v>0</v>
      </c>
      <c r="I143" s="33"/>
      <c r="J143" s="33"/>
      <c r="K143" s="33">
        <v>0</v>
      </c>
      <c r="L143" s="144"/>
      <c r="M143" s="199">
        <f t="shared" si="29"/>
        <v>0</v>
      </c>
      <c r="N143" s="90">
        <f>O143+P143+Q143</f>
        <v>0</v>
      </c>
      <c r="O143" s="33"/>
      <c r="P143" s="33"/>
      <c r="Q143" s="33">
        <v>0</v>
      </c>
      <c r="R143" s="262"/>
      <c r="S143" s="199">
        <f t="shared" si="30"/>
        <v>0</v>
      </c>
      <c r="T143" s="74"/>
      <c r="U143" s="74"/>
    </row>
    <row r="144" spans="1:21" ht="50.25" customHeight="1" thickBot="1">
      <c r="A144" s="10" t="s">
        <v>13</v>
      </c>
      <c r="B144" s="87" t="s">
        <v>103</v>
      </c>
      <c r="C144" s="34">
        <f>D144+E144+F144</f>
        <v>150</v>
      </c>
      <c r="D144" s="35"/>
      <c r="E144" s="35"/>
      <c r="F144" s="35">
        <v>150</v>
      </c>
      <c r="G144" s="239"/>
      <c r="H144" s="34">
        <f>I144+J144+K144</f>
        <v>25</v>
      </c>
      <c r="I144" s="35"/>
      <c r="J144" s="35"/>
      <c r="K144" s="35">
        <v>25</v>
      </c>
      <c r="L144" s="169"/>
      <c r="M144" s="199">
        <f t="shared" si="29"/>
        <v>0.16666666666666666</v>
      </c>
      <c r="N144" s="34">
        <f>O144+P144+Q144</f>
        <v>25</v>
      </c>
      <c r="O144" s="35"/>
      <c r="P144" s="35"/>
      <c r="Q144" s="35">
        <v>25</v>
      </c>
      <c r="R144" s="248"/>
      <c r="S144" s="199">
        <f t="shared" si="30"/>
        <v>0.16666666666666666</v>
      </c>
      <c r="T144" s="74"/>
      <c r="U144" s="74"/>
    </row>
    <row r="145" spans="1:22" ht="102.75" customHeight="1" thickBot="1">
      <c r="A145" s="17" t="s">
        <v>28</v>
      </c>
      <c r="B145" s="344" t="s">
        <v>107</v>
      </c>
      <c r="C145" s="57">
        <f>C146+C148+C151+C154+C156</f>
        <v>2750</v>
      </c>
      <c r="D145" s="57"/>
      <c r="E145" s="57"/>
      <c r="F145" s="57">
        <f>F146+F148+F151+F154+F156</f>
        <v>2750</v>
      </c>
      <c r="G145" s="296"/>
      <c r="H145" s="57">
        <f>H146+H148+H151+H154+H156</f>
        <v>1528.5349999999999</v>
      </c>
      <c r="I145" s="57"/>
      <c r="J145" s="57"/>
      <c r="K145" s="57">
        <f>K146+K148+K151+K154+K156</f>
        <v>1528.5349999999999</v>
      </c>
      <c r="L145" s="56"/>
      <c r="M145" s="191">
        <f aca="true" t="shared" si="31" ref="M145:M150">H145/C145</f>
        <v>0.555830909090909</v>
      </c>
      <c r="N145" s="57">
        <f>N146+N148+N151+N154+N156</f>
        <v>1528.5349999999999</v>
      </c>
      <c r="O145" s="57"/>
      <c r="P145" s="57"/>
      <c r="Q145" s="57">
        <f>Q146+Q148+Q151+Q154+Q156</f>
        <v>1528.5349999999999</v>
      </c>
      <c r="R145" s="280"/>
      <c r="S145" s="191">
        <f aca="true" t="shared" si="32" ref="S145:S150">N145/C145</f>
        <v>0.555830909090909</v>
      </c>
      <c r="T145" s="341"/>
      <c r="U145" s="64"/>
      <c r="V145" s="102"/>
    </row>
    <row r="146" spans="1:21" ht="18" customHeight="1">
      <c r="A146" s="31" t="s">
        <v>156</v>
      </c>
      <c r="B146" s="402" t="s">
        <v>60</v>
      </c>
      <c r="C146" s="297">
        <f>C147</f>
        <v>100</v>
      </c>
      <c r="D146" s="177"/>
      <c r="E146" s="178"/>
      <c r="F146" s="150">
        <f>F147</f>
        <v>100</v>
      </c>
      <c r="G146" s="298"/>
      <c r="H146" s="297">
        <f>H147</f>
        <v>27.47</v>
      </c>
      <c r="I146" s="177"/>
      <c r="J146" s="178"/>
      <c r="K146" s="150">
        <f>K147</f>
        <v>27.47</v>
      </c>
      <c r="L146" s="178"/>
      <c r="M146" s="276">
        <f t="shared" si="31"/>
        <v>0.2747</v>
      </c>
      <c r="N146" s="297">
        <f>N147</f>
        <v>27.47</v>
      </c>
      <c r="O146" s="177"/>
      <c r="P146" s="178"/>
      <c r="Q146" s="150">
        <f>Q147</f>
        <v>27.47</v>
      </c>
      <c r="R146" s="248"/>
      <c r="S146" s="276">
        <f t="shared" si="32"/>
        <v>0.2747</v>
      </c>
      <c r="T146" s="74"/>
      <c r="U146" s="74"/>
    </row>
    <row r="147" spans="1:21" ht="29.25" customHeight="1">
      <c r="A147" s="25" t="s">
        <v>34</v>
      </c>
      <c r="B147" s="36" t="s">
        <v>108</v>
      </c>
      <c r="C147" s="34">
        <f>F147</f>
        <v>100</v>
      </c>
      <c r="D147" s="35"/>
      <c r="E147" s="169"/>
      <c r="F147" s="35">
        <v>100</v>
      </c>
      <c r="G147" s="239"/>
      <c r="H147" s="34">
        <f>K147</f>
        <v>27.47</v>
      </c>
      <c r="I147" s="35"/>
      <c r="J147" s="169"/>
      <c r="K147" s="35">
        <v>27.47</v>
      </c>
      <c r="L147" s="169"/>
      <c r="M147" s="199">
        <f t="shared" si="31"/>
        <v>0.2747</v>
      </c>
      <c r="N147" s="34">
        <f>Q147</f>
        <v>27.47</v>
      </c>
      <c r="O147" s="35"/>
      <c r="P147" s="169"/>
      <c r="Q147" s="35">
        <v>27.47</v>
      </c>
      <c r="R147" s="248"/>
      <c r="S147" s="199">
        <f t="shared" si="32"/>
        <v>0.2747</v>
      </c>
      <c r="T147" s="74"/>
      <c r="U147" s="74"/>
    </row>
    <row r="148" spans="1:21" ht="39.75" customHeight="1">
      <c r="A148" s="31" t="s">
        <v>157</v>
      </c>
      <c r="B148" s="397" t="s">
        <v>9</v>
      </c>
      <c r="C148" s="297">
        <f>SUM(C149:C150)</f>
        <v>300</v>
      </c>
      <c r="D148" s="35"/>
      <c r="E148" s="169"/>
      <c r="F148" s="299">
        <f>SUM(F149:F150)</f>
        <v>300</v>
      </c>
      <c r="G148" s="239"/>
      <c r="H148" s="297">
        <f>SUM(H149:H150)</f>
        <v>279.712</v>
      </c>
      <c r="I148" s="35"/>
      <c r="J148" s="169"/>
      <c r="K148" s="299">
        <f>SUM(K149:K150)</f>
        <v>279.712</v>
      </c>
      <c r="L148" s="169"/>
      <c r="M148" s="276">
        <f t="shared" si="31"/>
        <v>0.9323733333333333</v>
      </c>
      <c r="N148" s="297">
        <f>SUM(N149:N150)</f>
        <v>279.712</v>
      </c>
      <c r="O148" s="35"/>
      <c r="P148" s="169"/>
      <c r="Q148" s="299">
        <f>SUM(Q149:Q150)</f>
        <v>279.712</v>
      </c>
      <c r="R148" s="248"/>
      <c r="S148" s="276">
        <f t="shared" si="32"/>
        <v>0.9323733333333333</v>
      </c>
      <c r="T148" s="74"/>
      <c r="U148" s="74"/>
    </row>
    <row r="149" spans="1:21" ht="52.5" customHeight="1">
      <c r="A149" s="25" t="s">
        <v>34</v>
      </c>
      <c r="B149" s="36" t="s">
        <v>111</v>
      </c>
      <c r="C149" s="34">
        <f>F149</f>
        <v>44.37</v>
      </c>
      <c r="D149" s="35"/>
      <c r="E149" s="169"/>
      <c r="F149" s="35">
        <v>44.37</v>
      </c>
      <c r="G149" s="239"/>
      <c r="H149" s="34">
        <f>K149</f>
        <v>24.082</v>
      </c>
      <c r="I149" s="35"/>
      <c r="J149" s="169"/>
      <c r="K149" s="35">
        <v>24.082</v>
      </c>
      <c r="L149" s="169"/>
      <c r="M149" s="199">
        <f t="shared" si="31"/>
        <v>0.5427541131395087</v>
      </c>
      <c r="N149" s="34">
        <f>Q149</f>
        <v>24.082</v>
      </c>
      <c r="O149" s="35"/>
      <c r="P149" s="169"/>
      <c r="Q149" s="35">
        <v>24.082</v>
      </c>
      <c r="R149" s="248"/>
      <c r="S149" s="199">
        <f t="shared" si="32"/>
        <v>0.5427541131395087</v>
      </c>
      <c r="T149" s="74"/>
      <c r="U149" s="74"/>
    </row>
    <row r="150" spans="1:21" ht="52.5" customHeight="1">
      <c r="A150" s="25" t="s">
        <v>13</v>
      </c>
      <c r="B150" s="36" t="s">
        <v>169</v>
      </c>
      <c r="C150" s="34">
        <f>F150</f>
        <v>255.63</v>
      </c>
      <c r="D150" s="35"/>
      <c r="E150" s="169"/>
      <c r="F150" s="35">
        <v>255.63</v>
      </c>
      <c r="G150" s="239"/>
      <c r="H150" s="34">
        <f>K150</f>
        <v>255.63</v>
      </c>
      <c r="I150" s="35"/>
      <c r="J150" s="169"/>
      <c r="K150" s="35">
        <v>255.63</v>
      </c>
      <c r="L150" s="169"/>
      <c r="M150" s="199">
        <f t="shared" si="31"/>
        <v>1</v>
      </c>
      <c r="N150" s="34">
        <f>Q150</f>
        <v>255.63</v>
      </c>
      <c r="O150" s="35"/>
      <c r="P150" s="169"/>
      <c r="Q150" s="35">
        <v>255.63</v>
      </c>
      <c r="R150" s="248"/>
      <c r="S150" s="199">
        <f t="shared" si="32"/>
        <v>1</v>
      </c>
      <c r="T150" s="74"/>
      <c r="U150" s="74"/>
    </row>
    <row r="151" spans="1:21" ht="18" customHeight="1">
      <c r="A151" s="180" t="s">
        <v>158</v>
      </c>
      <c r="B151" s="402" t="s">
        <v>142</v>
      </c>
      <c r="C151" s="297">
        <f>C152+C153</f>
        <v>1400</v>
      </c>
      <c r="D151" s="177"/>
      <c r="E151" s="178"/>
      <c r="F151" s="299">
        <f>F152+F153</f>
        <v>1400</v>
      </c>
      <c r="G151" s="239"/>
      <c r="H151" s="297">
        <f>H152+H153</f>
        <v>475</v>
      </c>
      <c r="I151" s="177"/>
      <c r="J151" s="178"/>
      <c r="K151" s="299">
        <f>K152+K153</f>
        <v>475</v>
      </c>
      <c r="L151" s="169"/>
      <c r="M151" s="294">
        <f>H151/C151</f>
        <v>0.3392857142857143</v>
      </c>
      <c r="N151" s="297">
        <f>N152+N153</f>
        <v>475</v>
      </c>
      <c r="O151" s="177"/>
      <c r="P151" s="178"/>
      <c r="Q151" s="299">
        <f>Q152+Q153</f>
        <v>475</v>
      </c>
      <c r="R151" s="248"/>
      <c r="S151" s="294">
        <f>N151/C151</f>
        <v>0.3392857142857143</v>
      </c>
      <c r="T151" s="74"/>
      <c r="U151" s="74"/>
    </row>
    <row r="152" spans="1:21" ht="145.5" customHeight="1">
      <c r="A152" s="25" t="s">
        <v>34</v>
      </c>
      <c r="B152" s="36" t="s">
        <v>244</v>
      </c>
      <c r="C152" s="34">
        <f>F152</f>
        <v>350</v>
      </c>
      <c r="D152" s="35"/>
      <c r="E152" s="169"/>
      <c r="F152" s="35">
        <v>350</v>
      </c>
      <c r="G152" s="239"/>
      <c r="H152" s="34">
        <f>K152</f>
        <v>350</v>
      </c>
      <c r="I152" s="35"/>
      <c r="J152" s="169"/>
      <c r="K152" s="35">
        <v>350</v>
      </c>
      <c r="L152" s="169"/>
      <c r="M152" s="197">
        <f>H152/C152</f>
        <v>1</v>
      </c>
      <c r="N152" s="34">
        <f>Q152</f>
        <v>350</v>
      </c>
      <c r="O152" s="35"/>
      <c r="P152" s="169"/>
      <c r="Q152" s="35">
        <v>350</v>
      </c>
      <c r="R152" s="248"/>
      <c r="S152" s="197">
        <f>N152/C152</f>
        <v>1</v>
      </c>
      <c r="T152" s="74"/>
      <c r="U152" s="74"/>
    </row>
    <row r="153" spans="1:21" ht="62.25" customHeight="1">
      <c r="A153" s="25" t="s">
        <v>13</v>
      </c>
      <c r="B153" s="36" t="s">
        <v>245</v>
      </c>
      <c r="C153" s="34">
        <f>F153</f>
        <v>1050</v>
      </c>
      <c r="D153" s="35"/>
      <c r="E153" s="169"/>
      <c r="F153" s="35">
        <v>1050</v>
      </c>
      <c r="G153" s="239"/>
      <c r="H153" s="34">
        <f>K153</f>
        <v>125</v>
      </c>
      <c r="I153" s="35"/>
      <c r="J153" s="169"/>
      <c r="K153" s="35">
        <v>125</v>
      </c>
      <c r="L153" s="169"/>
      <c r="M153" s="197">
        <f>H153/C153</f>
        <v>0.11904761904761904</v>
      </c>
      <c r="N153" s="34">
        <f>Q153</f>
        <v>125</v>
      </c>
      <c r="O153" s="35"/>
      <c r="P153" s="169"/>
      <c r="Q153" s="35">
        <v>125</v>
      </c>
      <c r="R153" s="248"/>
      <c r="S153" s="197">
        <f>N153/C153</f>
        <v>0.11904761904761904</v>
      </c>
      <c r="T153" s="74"/>
      <c r="U153" s="74"/>
    </row>
    <row r="154" spans="1:21" ht="26.25" customHeight="1">
      <c r="A154" s="180" t="s">
        <v>178</v>
      </c>
      <c r="B154" s="402" t="s">
        <v>179</v>
      </c>
      <c r="C154" s="297">
        <f>C155</f>
        <v>50</v>
      </c>
      <c r="D154" s="177"/>
      <c r="E154" s="178"/>
      <c r="F154" s="177">
        <f>F155</f>
        <v>50</v>
      </c>
      <c r="G154" s="239"/>
      <c r="H154" s="297">
        <f>H155</f>
        <v>0</v>
      </c>
      <c r="I154" s="177"/>
      <c r="J154" s="178"/>
      <c r="K154" s="299">
        <f>K155</f>
        <v>0</v>
      </c>
      <c r="L154" s="169"/>
      <c r="M154" s="294">
        <f aca="true" t="shared" si="33" ref="M154:M160">H154/C154</f>
        <v>0</v>
      </c>
      <c r="N154" s="297">
        <f>N155</f>
        <v>0</v>
      </c>
      <c r="O154" s="177"/>
      <c r="P154" s="178"/>
      <c r="Q154" s="299">
        <f>Q155</f>
        <v>0</v>
      </c>
      <c r="R154" s="248"/>
      <c r="S154" s="294">
        <f aca="true" t="shared" si="34" ref="S154:S160">N154/C154</f>
        <v>0</v>
      </c>
      <c r="T154" s="74"/>
      <c r="U154" s="74"/>
    </row>
    <row r="155" spans="1:21" ht="39.75" customHeight="1">
      <c r="A155" s="31" t="s">
        <v>34</v>
      </c>
      <c r="B155" s="115" t="s">
        <v>217</v>
      </c>
      <c r="C155" s="34">
        <f>F155</f>
        <v>50</v>
      </c>
      <c r="D155" s="35"/>
      <c r="E155" s="169"/>
      <c r="F155" s="35">
        <v>50</v>
      </c>
      <c r="G155" s="239"/>
      <c r="H155" s="34">
        <f>K155</f>
        <v>0</v>
      </c>
      <c r="I155" s="35"/>
      <c r="J155" s="169"/>
      <c r="K155" s="35">
        <v>0</v>
      </c>
      <c r="L155" s="169"/>
      <c r="M155" s="197">
        <f t="shared" si="33"/>
        <v>0</v>
      </c>
      <c r="N155" s="34">
        <f>Q155</f>
        <v>0</v>
      </c>
      <c r="O155" s="35"/>
      <c r="P155" s="169"/>
      <c r="Q155" s="35">
        <v>0</v>
      </c>
      <c r="R155" s="248"/>
      <c r="S155" s="197">
        <f t="shared" si="34"/>
        <v>0</v>
      </c>
      <c r="T155" s="74"/>
      <c r="U155" s="74"/>
    </row>
    <row r="156" spans="1:21" ht="39.75" customHeight="1">
      <c r="A156" s="31" t="s">
        <v>181</v>
      </c>
      <c r="B156" s="402" t="s">
        <v>59</v>
      </c>
      <c r="C156" s="297">
        <f>C157+C158+C159+C160</f>
        <v>899.9999999999999</v>
      </c>
      <c r="D156" s="177"/>
      <c r="E156" s="178"/>
      <c r="F156" s="299">
        <f>F157+F158+F159+F160</f>
        <v>899.9999999999999</v>
      </c>
      <c r="G156" s="295"/>
      <c r="H156" s="297">
        <f>H157+H158+H159+H160</f>
        <v>746.353</v>
      </c>
      <c r="I156" s="177"/>
      <c r="J156" s="178"/>
      <c r="K156" s="299">
        <f>K157+K158+K159+K160</f>
        <v>746.353</v>
      </c>
      <c r="L156" s="169"/>
      <c r="M156" s="294">
        <f t="shared" si="33"/>
        <v>0.8292811111111111</v>
      </c>
      <c r="N156" s="297">
        <f>N157+N158+N159+N160</f>
        <v>746.353</v>
      </c>
      <c r="O156" s="177"/>
      <c r="P156" s="178"/>
      <c r="Q156" s="299">
        <f>Q157+Q158+Q159+Q160</f>
        <v>746.353</v>
      </c>
      <c r="R156" s="248"/>
      <c r="S156" s="294">
        <f t="shared" si="34"/>
        <v>0.8292811111111111</v>
      </c>
      <c r="T156" s="74"/>
      <c r="U156" s="74"/>
    </row>
    <row r="157" spans="1:21" ht="39.75" customHeight="1">
      <c r="A157" s="25" t="s">
        <v>34</v>
      </c>
      <c r="B157" s="36" t="s">
        <v>211</v>
      </c>
      <c r="C157" s="34">
        <f>F157</f>
        <v>415.742</v>
      </c>
      <c r="D157" s="35"/>
      <c r="E157" s="169"/>
      <c r="F157" s="35">
        <v>415.742</v>
      </c>
      <c r="G157" s="239"/>
      <c r="H157" s="34">
        <f>K157</f>
        <v>384.125</v>
      </c>
      <c r="I157" s="35"/>
      <c r="J157" s="169"/>
      <c r="K157" s="35">
        <v>384.125</v>
      </c>
      <c r="L157" s="169"/>
      <c r="M157" s="197">
        <f t="shared" si="33"/>
        <v>0.9239504307960225</v>
      </c>
      <c r="N157" s="34">
        <f>Q157</f>
        <v>384.125</v>
      </c>
      <c r="O157" s="35"/>
      <c r="P157" s="169"/>
      <c r="Q157" s="35">
        <v>384.125</v>
      </c>
      <c r="R157" s="248"/>
      <c r="S157" s="197">
        <f t="shared" si="34"/>
        <v>0.9239504307960225</v>
      </c>
      <c r="T157" s="74"/>
      <c r="U157" s="74"/>
    </row>
    <row r="158" spans="1:21" ht="39" customHeight="1">
      <c r="A158" s="360" t="s">
        <v>13</v>
      </c>
      <c r="B158" s="114" t="s">
        <v>239</v>
      </c>
      <c r="C158" s="90">
        <f>F158</f>
        <v>280</v>
      </c>
      <c r="D158" s="33"/>
      <c r="E158" s="144"/>
      <c r="F158" s="33">
        <v>280</v>
      </c>
      <c r="G158" s="295"/>
      <c r="H158" s="34">
        <f>K158</f>
        <v>236.856</v>
      </c>
      <c r="I158" s="35"/>
      <c r="J158" s="169"/>
      <c r="K158" s="35">
        <v>236.856</v>
      </c>
      <c r="L158" s="169"/>
      <c r="M158" s="197">
        <f t="shared" si="33"/>
        <v>0.8459142857142857</v>
      </c>
      <c r="N158" s="34">
        <f>Q158</f>
        <v>236.856</v>
      </c>
      <c r="O158" s="35"/>
      <c r="P158" s="169"/>
      <c r="Q158" s="35">
        <v>236.856</v>
      </c>
      <c r="R158" s="248"/>
      <c r="S158" s="197">
        <f t="shared" si="34"/>
        <v>0.8459142857142857</v>
      </c>
      <c r="T158" s="74"/>
      <c r="U158" s="74"/>
    </row>
    <row r="159" spans="1:21" ht="37.5" customHeight="1">
      <c r="A159" s="25" t="s">
        <v>32</v>
      </c>
      <c r="B159" s="36" t="s">
        <v>240</v>
      </c>
      <c r="C159" s="90">
        <f>F159</f>
        <v>155.9</v>
      </c>
      <c r="D159" s="35"/>
      <c r="E159" s="169"/>
      <c r="F159" s="35">
        <v>155.9</v>
      </c>
      <c r="G159" s="239"/>
      <c r="H159" s="34">
        <f>K159</f>
        <v>125.372</v>
      </c>
      <c r="I159" s="35"/>
      <c r="J159" s="169"/>
      <c r="K159" s="35">
        <v>125.372</v>
      </c>
      <c r="L159" s="169"/>
      <c r="M159" s="197">
        <f t="shared" si="33"/>
        <v>0.8041821680564464</v>
      </c>
      <c r="N159" s="34">
        <f>Q159</f>
        <v>125.372</v>
      </c>
      <c r="O159" s="35"/>
      <c r="P159" s="169"/>
      <c r="Q159" s="35">
        <v>125.372</v>
      </c>
      <c r="R159" s="248"/>
      <c r="S159" s="197">
        <f t="shared" si="34"/>
        <v>0.8041821680564464</v>
      </c>
      <c r="T159" s="74"/>
      <c r="U159" s="74"/>
    </row>
    <row r="160" spans="1:21" ht="51" customHeight="1" thickBot="1">
      <c r="A160" s="25" t="s">
        <v>23</v>
      </c>
      <c r="B160" s="36" t="s">
        <v>212</v>
      </c>
      <c r="C160" s="34">
        <f>F160</f>
        <v>48.358</v>
      </c>
      <c r="D160" s="35"/>
      <c r="E160" s="169"/>
      <c r="F160" s="35">
        <v>48.358</v>
      </c>
      <c r="G160" s="239"/>
      <c r="H160" s="34">
        <f>K160</f>
        <v>0</v>
      </c>
      <c r="I160" s="35"/>
      <c r="J160" s="169"/>
      <c r="K160" s="35">
        <v>0</v>
      </c>
      <c r="L160" s="169"/>
      <c r="M160" s="197">
        <f t="shared" si="33"/>
        <v>0</v>
      </c>
      <c r="N160" s="34">
        <f>Q160</f>
        <v>0</v>
      </c>
      <c r="O160" s="35"/>
      <c r="P160" s="169"/>
      <c r="Q160" s="35">
        <v>0</v>
      </c>
      <c r="R160" s="248"/>
      <c r="S160" s="197">
        <f t="shared" si="34"/>
        <v>0</v>
      </c>
      <c r="T160" s="74"/>
      <c r="U160" s="74"/>
    </row>
    <row r="161" spans="1:22" ht="78" customHeight="1" thickBot="1">
      <c r="A161" s="17" t="s">
        <v>22</v>
      </c>
      <c r="B161" s="344" t="s">
        <v>125</v>
      </c>
      <c r="C161" s="55">
        <f>C162+C164</f>
        <v>1150</v>
      </c>
      <c r="D161" s="32"/>
      <c r="E161" s="39"/>
      <c r="F161" s="32">
        <f>F162+F164</f>
        <v>1150</v>
      </c>
      <c r="G161" s="279"/>
      <c r="H161" s="55">
        <f>H162+H164</f>
        <v>1019.082</v>
      </c>
      <c r="I161" s="32"/>
      <c r="J161" s="39"/>
      <c r="K161" s="32">
        <f>K162+K164</f>
        <v>1019.082</v>
      </c>
      <c r="L161" s="56"/>
      <c r="M161" s="191">
        <f>H161/C161</f>
        <v>0.8861582608695652</v>
      </c>
      <c r="N161" s="55">
        <f>N162+N164</f>
        <v>1019.082</v>
      </c>
      <c r="O161" s="32"/>
      <c r="P161" s="39"/>
      <c r="Q161" s="32">
        <f>Q162+Q164</f>
        <v>1019.082</v>
      </c>
      <c r="R161" s="280"/>
      <c r="S161" s="191">
        <f>N161/C161</f>
        <v>0.8861582608695652</v>
      </c>
      <c r="T161" s="341"/>
      <c r="U161" s="64"/>
      <c r="V161" s="102"/>
    </row>
    <row r="162" spans="1:21" ht="39" customHeight="1">
      <c r="A162" s="31" t="s">
        <v>137</v>
      </c>
      <c r="B162" s="402" t="s">
        <v>59</v>
      </c>
      <c r="C162" s="289">
        <f>C163</f>
        <v>150</v>
      </c>
      <c r="D162" s="177"/>
      <c r="E162" s="177"/>
      <c r="F162" s="177">
        <f>F163</f>
        <v>150</v>
      </c>
      <c r="G162" s="131"/>
      <c r="H162" s="289">
        <f>H163</f>
        <v>98.558</v>
      </c>
      <c r="I162" s="177"/>
      <c r="J162" s="177"/>
      <c r="K162" s="177">
        <f>K163</f>
        <v>98.558</v>
      </c>
      <c r="L162" s="140"/>
      <c r="M162" s="294">
        <f aca="true" t="shared" si="35" ref="M162:M174">H162/C162</f>
        <v>0.6570533333333334</v>
      </c>
      <c r="N162" s="289">
        <f>N163</f>
        <v>98.558</v>
      </c>
      <c r="O162" s="177"/>
      <c r="P162" s="177"/>
      <c r="Q162" s="177">
        <f>Q163</f>
        <v>98.558</v>
      </c>
      <c r="R162" s="248"/>
      <c r="S162" s="294">
        <f aca="true" t="shared" si="36" ref="S162:S174">N162/C162</f>
        <v>0.6570533333333334</v>
      </c>
      <c r="T162" s="74"/>
      <c r="U162" s="74"/>
    </row>
    <row r="163" spans="1:21" ht="52.5" customHeight="1">
      <c r="A163" s="10" t="s">
        <v>34</v>
      </c>
      <c r="B163" s="319" t="s">
        <v>4</v>
      </c>
      <c r="C163" s="34">
        <f>D163+E163+F163</f>
        <v>150</v>
      </c>
      <c r="D163" s="35"/>
      <c r="E163" s="35"/>
      <c r="F163" s="35">
        <v>150</v>
      </c>
      <c r="G163" s="239"/>
      <c r="H163" s="34">
        <f>I163+J163+K163</f>
        <v>98.558</v>
      </c>
      <c r="I163" s="35"/>
      <c r="J163" s="35"/>
      <c r="K163" s="35">
        <v>98.558</v>
      </c>
      <c r="L163" s="169"/>
      <c r="M163" s="197">
        <f t="shared" si="35"/>
        <v>0.6570533333333334</v>
      </c>
      <c r="N163" s="34">
        <f>O163+P163+Q163</f>
        <v>98.558</v>
      </c>
      <c r="O163" s="35"/>
      <c r="P163" s="35"/>
      <c r="Q163" s="35">
        <v>98.558</v>
      </c>
      <c r="R163" s="248"/>
      <c r="S163" s="197">
        <f t="shared" si="36"/>
        <v>0.6570533333333334</v>
      </c>
      <c r="T163" s="74"/>
      <c r="U163" s="74"/>
    </row>
    <row r="164" spans="1:21" ht="39" customHeight="1">
      <c r="A164" s="10" t="s">
        <v>13</v>
      </c>
      <c r="B164" s="397" t="s">
        <v>9</v>
      </c>
      <c r="C164" s="297">
        <f>C165+C166</f>
        <v>1000</v>
      </c>
      <c r="D164" s="178"/>
      <c r="E164" s="178"/>
      <c r="F164" s="299">
        <f>F165+F166</f>
        <v>1000</v>
      </c>
      <c r="G164" s="239"/>
      <c r="H164" s="297">
        <f>H165+H166</f>
        <v>920.524</v>
      </c>
      <c r="I164" s="178"/>
      <c r="J164" s="178"/>
      <c r="K164" s="299">
        <f>K165+K166</f>
        <v>920.524</v>
      </c>
      <c r="L164" s="140"/>
      <c r="M164" s="294">
        <f>H164/C164</f>
        <v>0.920524</v>
      </c>
      <c r="N164" s="297">
        <f>N165+N166</f>
        <v>920.524</v>
      </c>
      <c r="O164" s="178"/>
      <c r="P164" s="178"/>
      <c r="Q164" s="299">
        <f>Q165+Q166</f>
        <v>920.524</v>
      </c>
      <c r="R164" s="248"/>
      <c r="S164" s="294">
        <f>N164/C164</f>
        <v>0.920524</v>
      </c>
      <c r="T164" s="74"/>
      <c r="U164" s="74"/>
    </row>
    <row r="165" spans="1:21" ht="60" customHeight="1">
      <c r="A165" s="10" t="s">
        <v>34</v>
      </c>
      <c r="B165" s="319" t="s">
        <v>222</v>
      </c>
      <c r="C165" s="34">
        <f>F165</f>
        <v>1000</v>
      </c>
      <c r="D165" s="169"/>
      <c r="E165" s="169"/>
      <c r="F165" s="35">
        <v>1000</v>
      </c>
      <c r="G165" s="239"/>
      <c r="H165" s="34">
        <f>I165+J165+K165</f>
        <v>920.524</v>
      </c>
      <c r="I165" s="35"/>
      <c r="J165" s="35"/>
      <c r="K165" s="35">
        <v>920.524</v>
      </c>
      <c r="L165" s="169"/>
      <c r="M165" s="197">
        <f>H165/C165</f>
        <v>0.920524</v>
      </c>
      <c r="N165" s="34">
        <f>O165+P165+Q165</f>
        <v>920.524</v>
      </c>
      <c r="O165" s="35"/>
      <c r="P165" s="35"/>
      <c r="Q165" s="35">
        <v>920.524</v>
      </c>
      <c r="R165" s="248"/>
      <c r="S165" s="197">
        <f>N165/C165</f>
        <v>0.920524</v>
      </c>
      <c r="T165" s="74"/>
      <c r="U165" s="74"/>
    </row>
    <row r="166" spans="1:21" ht="60" customHeight="1" hidden="1">
      <c r="A166" s="10" t="s">
        <v>13</v>
      </c>
      <c r="B166" s="319" t="s">
        <v>272</v>
      </c>
      <c r="C166" s="34">
        <f>F166</f>
        <v>0</v>
      </c>
      <c r="D166" s="169"/>
      <c r="E166" s="169"/>
      <c r="F166" s="35">
        <v>0</v>
      </c>
      <c r="G166" s="239"/>
      <c r="H166" s="34">
        <f>I166+J166+K166</f>
        <v>0</v>
      </c>
      <c r="I166" s="169"/>
      <c r="J166" s="169"/>
      <c r="K166" s="35">
        <v>0</v>
      </c>
      <c r="L166" s="169"/>
      <c r="M166" s="197" t="e">
        <f>H166/C166</f>
        <v>#DIV/0!</v>
      </c>
      <c r="N166" s="34">
        <f>O166+P166+Q166</f>
        <v>0</v>
      </c>
      <c r="O166" s="169"/>
      <c r="P166" s="169"/>
      <c r="Q166" s="35">
        <v>0</v>
      </c>
      <c r="R166" s="248"/>
      <c r="S166" s="197" t="e">
        <f>N166/C166</f>
        <v>#DIV/0!</v>
      </c>
      <c r="T166" s="74"/>
      <c r="U166" s="74"/>
    </row>
    <row r="167" spans="1:22" ht="55.5" customHeight="1" thickBot="1">
      <c r="A167" s="24" t="s">
        <v>30</v>
      </c>
      <c r="B167" s="410" t="s">
        <v>259</v>
      </c>
      <c r="C167" s="318">
        <f>C168+C173</f>
        <v>9575.311</v>
      </c>
      <c r="D167" s="62"/>
      <c r="E167" s="62">
        <f>E168+E173</f>
        <v>200.6</v>
      </c>
      <c r="F167" s="61">
        <f>F168+F173</f>
        <v>9374.711000000001</v>
      </c>
      <c r="G167" s="123"/>
      <c r="H167" s="318">
        <f>H168+H173</f>
        <v>1348.7380000000003</v>
      </c>
      <c r="I167" s="62"/>
      <c r="J167" s="62">
        <f>J168+J173</f>
        <v>31.4</v>
      </c>
      <c r="K167" s="61">
        <f>K168+K173</f>
        <v>1317.3380000000002</v>
      </c>
      <c r="L167" s="181"/>
      <c r="M167" s="258">
        <f t="shared" si="35"/>
        <v>0.14085579048033012</v>
      </c>
      <c r="N167" s="318">
        <f>N168+N173</f>
        <v>384.822</v>
      </c>
      <c r="O167" s="62"/>
      <c r="P167" s="62">
        <f>P168+P173</f>
        <v>31.4</v>
      </c>
      <c r="Q167" s="61">
        <f>Q168+Q173</f>
        <v>353.422</v>
      </c>
      <c r="R167" s="257"/>
      <c r="S167" s="258">
        <f t="shared" si="36"/>
        <v>0.04018898185134666</v>
      </c>
      <c r="T167" s="341"/>
      <c r="U167" s="64"/>
      <c r="V167" s="102"/>
    </row>
    <row r="168" spans="1:21" ht="37.5" customHeight="1">
      <c r="A168" s="351" t="s">
        <v>260</v>
      </c>
      <c r="B168" s="395" t="s">
        <v>9</v>
      </c>
      <c r="C168" s="285">
        <f>C169+C170+C171+C172</f>
        <v>8009.111</v>
      </c>
      <c r="D168" s="112"/>
      <c r="E168" s="112">
        <f>E171</f>
        <v>200.6</v>
      </c>
      <c r="F168" s="111">
        <f>F169+F170+F171+F172</f>
        <v>7808.511</v>
      </c>
      <c r="G168" s="282"/>
      <c r="H168" s="285">
        <f>H169+H170+H171+H172</f>
        <v>1348.7380000000003</v>
      </c>
      <c r="I168" s="112"/>
      <c r="J168" s="112">
        <f>J171</f>
        <v>31.4</v>
      </c>
      <c r="K168" s="111">
        <f>K169+K170+K171+K172</f>
        <v>1317.3380000000002</v>
      </c>
      <c r="L168" s="92"/>
      <c r="M168" s="276">
        <f t="shared" si="35"/>
        <v>0.16840046292278885</v>
      </c>
      <c r="N168" s="285">
        <f>N169+N170+N171+N172</f>
        <v>384.822</v>
      </c>
      <c r="O168" s="112"/>
      <c r="P168" s="112">
        <f>P171</f>
        <v>31.4</v>
      </c>
      <c r="Q168" s="111">
        <f>Q169+Q170+Q171+Q172</f>
        <v>353.422</v>
      </c>
      <c r="R168" s="250"/>
      <c r="S168" s="276">
        <f t="shared" si="36"/>
        <v>0.04804802930063025</v>
      </c>
      <c r="T168" s="74"/>
      <c r="U168" s="74"/>
    </row>
    <row r="169" spans="1:21" ht="49.5" customHeight="1">
      <c r="A169" s="11" t="s">
        <v>34</v>
      </c>
      <c r="B169" s="114" t="s">
        <v>110</v>
      </c>
      <c r="C169" s="143">
        <f>F169</f>
        <v>544.511</v>
      </c>
      <c r="D169" s="144"/>
      <c r="E169" s="144"/>
      <c r="F169" s="33">
        <v>544.511</v>
      </c>
      <c r="G169" s="295"/>
      <c r="H169" s="90">
        <f>K169</f>
        <v>353.422</v>
      </c>
      <c r="I169" s="33"/>
      <c r="J169" s="33"/>
      <c r="K169" s="33">
        <v>353.422</v>
      </c>
      <c r="L169" s="33"/>
      <c r="M169" s="199">
        <f t="shared" si="35"/>
        <v>0.6490631043266344</v>
      </c>
      <c r="N169" s="90">
        <f>Q169</f>
        <v>353.422</v>
      </c>
      <c r="O169" s="33"/>
      <c r="P169" s="33"/>
      <c r="Q169" s="33">
        <v>353.422</v>
      </c>
      <c r="R169" s="262"/>
      <c r="S169" s="199">
        <f t="shared" si="36"/>
        <v>0.6490631043266344</v>
      </c>
      <c r="T169" s="74"/>
      <c r="U169" s="74"/>
    </row>
    <row r="170" spans="1:21" ht="72.75" customHeight="1">
      <c r="A170" s="11" t="s">
        <v>13</v>
      </c>
      <c r="B170" s="114" t="s">
        <v>230</v>
      </c>
      <c r="C170" s="143">
        <f>F170</f>
        <v>1264</v>
      </c>
      <c r="D170" s="144"/>
      <c r="E170" s="144"/>
      <c r="F170" s="33">
        <v>1264</v>
      </c>
      <c r="G170" s="144"/>
      <c r="H170" s="34">
        <f>K170</f>
        <v>963.916</v>
      </c>
      <c r="I170" s="35"/>
      <c r="J170" s="35"/>
      <c r="K170" s="35">
        <v>963.916</v>
      </c>
      <c r="L170" s="35"/>
      <c r="M170" s="199">
        <f>H170/C170</f>
        <v>0.7625917721518988</v>
      </c>
      <c r="N170" s="34">
        <f>Q170</f>
        <v>0</v>
      </c>
      <c r="O170" s="35"/>
      <c r="P170" s="35"/>
      <c r="Q170" s="35">
        <v>0</v>
      </c>
      <c r="R170" s="248"/>
      <c r="S170" s="199">
        <f>N170/C170</f>
        <v>0</v>
      </c>
      <c r="T170" s="74"/>
      <c r="U170" s="74"/>
    </row>
    <row r="171" spans="1:21" ht="39.75" customHeight="1">
      <c r="A171" s="10" t="s">
        <v>32</v>
      </c>
      <c r="B171" s="87" t="s">
        <v>241</v>
      </c>
      <c r="C171" s="34">
        <f>E171+F171</f>
        <v>200.6</v>
      </c>
      <c r="D171" s="169"/>
      <c r="E171" s="169">
        <v>200.6</v>
      </c>
      <c r="F171" s="35"/>
      <c r="G171" s="169"/>
      <c r="H171" s="34">
        <f>K171+J171</f>
        <v>31.4</v>
      </c>
      <c r="I171" s="169"/>
      <c r="J171" s="169">
        <v>31.4</v>
      </c>
      <c r="K171" s="35"/>
      <c r="L171" s="169"/>
      <c r="M171" s="199">
        <f t="shared" si="35"/>
        <v>0.15653040877367896</v>
      </c>
      <c r="N171" s="34">
        <f>Q171+P171</f>
        <v>31.4</v>
      </c>
      <c r="O171" s="169"/>
      <c r="P171" s="169">
        <v>31.4</v>
      </c>
      <c r="Q171" s="35"/>
      <c r="R171" s="248"/>
      <c r="S171" s="199">
        <f t="shared" si="36"/>
        <v>0.15653040877367896</v>
      </c>
      <c r="T171" s="74"/>
      <c r="U171" s="74"/>
    </row>
    <row r="172" spans="1:21" ht="40.5" customHeight="1">
      <c r="A172" s="10" t="s">
        <v>23</v>
      </c>
      <c r="B172" s="364" t="s">
        <v>224</v>
      </c>
      <c r="C172" s="34">
        <f>F172</f>
        <v>6000</v>
      </c>
      <c r="D172" s="169"/>
      <c r="E172" s="169"/>
      <c r="F172" s="35">
        <v>6000</v>
      </c>
      <c r="G172" s="169"/>
      <c r="H172" s="34">
        <f>K172</f>
        <v>0</v>
      </c>
      <c r="I172" s="35"/>
      <c r="J172" s="35"/>
      <c r="K172" s="35">
        <v>0</v>
      </c>
      <c r="L172" s="35"/>
      <c r="M172" s="199">
        <f t="shared" si="35"/>
        <v>0</v>
      </c>
      <c r="N172" s="34">
        <f>Q172</f>
        <v>0</v>
      </c>
      <c r="O172" s="35"/>
      <c r="P172" s="35"/>
      <c r="Q172" s="35">
        <v>0</v>
      </c>
      <c r="R172" s="248"/>
      <c r="S172" s="199">
        <f t="shared" si="36"/>
        <v>0</v>
      </c>
      <c r="T172" s="74"/>
      <c r="U172" s="74"/>
    </row>
    <row r="173" spans="1:21" ht="25.5" customHeight="1">
      <c r="A173" s="31" t="s">
        <v>260</v>
      </c>
      <c r="B173" s="396" t="s">
        <v>179</v>
      </c>
      <c r="C173" s="297">
        <f>C174</f>
        <v>1566.2</v>
      </c>
      <c r="D173" s="178"/>
      <c r="E173" s="178"/>
      <c r="F173" s="177">
        <f>F174</f>
        <v>1566.2</v>
      </c>
      <c r="G173" s="169"/>
      <c r="H173" s="297">
        <f>H174</f>
        <v>0</v>
      </c>
      <c r="I173" s="178"/>
      <c r="J173" s="178"/>
      <c r="K173" s="177">
        <f>K174</f>
        <v>0</v>
      </c>
      <c r="L173" s="169"/>
      <c r="M173" s="276">
        <f t="shared" si="35"/>
        <v>0</v>
      </c>
      <c r="N173" s="297">
        <f>N174</f>
        <v>0</v>
      </c>
      <c r="O173" s="178"/>
      <c r="P173" s="178"/>
      <c r="Q173" s="177">
        <f>Q174</f>
        <v>0</v>
      </c>
      <c r="R173" s="248"/>
      <c r="S173" s="276">
        <f t="shared" si="36"/>
        <v>0</v>
      </c>
      <c r="T173" s="74"/>
      <c r="U173" s="74"/>
    </row>
    <row r="174" spans="1:21" ht="20.25" customHeight="1" thickBot="1">
      <c r="A174" s="12" t="s">
        <v>34</v>
      </c>
      <c r="B174" s="387" t="s">
        <v>261</v>
      </c>
      <c r="C174" s="162">
        <f>F174</f>
        <v>1566.2</v>
      </c>
      <c r="D174" s="173"/>
      <c r="E174" s="173"/>
      <c r="F174" s="95">
        <v>1566.2</v>
      </c>
      <c r="G174" s="173"/>
      <c r="H174" s="162">
        <f>K174</f>
        <v>0</v>
      </c>
      <c r="I174" s="173"/>
      <c r="J174" s="173"/>
      <c r="K174" s="95">
        <v>0</v>
      </c>
      <c r="L174" s="173"/>
      <c r="M174" s="199">
        <f t="shared" si="35"/>
        <v>0</v>
      </c>
      <c r="N174" s="162">
        <f>Q174</f>
        <v>0</v>
      </c>
      <c r="O174" s="173"/>
      <c r="P174" s="173"/>
      <c r="Q174" s="95">
        <v>0</v>
      </c>
      <c r="R174" s="386"/>
      <c r="S174" s="199">
        <f t="shared" si="36"/>
        <v>0</v>
      </c>
      <c r="T174" s="74"/>
      <c r="U174" s="74"/>
    </row>
    <row r="175" spans="1:22" ht="96.75" customHeight="1" thickBot="1">
      <c r="A175" s="18" t="s">
        <v>12</v>
      </c>
      <c r="B175" s="411" t="s">
        <v>101</v>
      </c>
      <c r="C175" s="40">
        <f>C176+C177</f>
        <v>712.241</v>
      </c>
      <c r="D175" s="32"/>
      <c r="E175" s="37"/>
      <c r="F175" s="37">
        <f>F176+F177</f>
        <v>712.241</v>
      </c>
      <c r="G175" s="279"/>
      <c r="H175" s="40">
        <f>H176+H177</f>
        <v>602</v>
      </c>
      <c r="I175" s="32"/>
      <c r="J175" s="37"/>
      <c r="K175" s="37">
        <f>K176+K177</f>
        <v>602</v>
      </c>
      <c r="L175" s="39"/>
      <c r="M175" s="191">
        <f aca="true" t="shared" si="37" ref="M175:M182">H175/C175</f>
        <v>0.8452195254134486</v>
      </c>
      <c r="N175" s="40">
        <f>N176+N177</f>
        <v>500</v>
      </c>
      <c r="O175" s="32"/>
      <c r="P175" s="37"/>
      <c r="Q175" s="37">
        <f>Q176+Q177</f>
        <v>500</v>
      </c>
      <c r="R175" s="280"/>
      <c r="S175" s="191">
        <f aca="true" t="shared" si="38" ref="S175:S187">N175/C175</f>
        <v>0.702009572602532</v>
      </c>
      <c r="T175" s="341"/>
      <c r="U175" s="64"/>
      <c r="V175" s="102"/>
    </row>
    <row r="176" spans="1:21" ht="40.5" customHeight="1">
      <c r="A176" s="11" t="s">
        <v>34</v>
      </c>
      <c r="B176" s="114" t="s">
        <v>90</v>
      </c>
      <c r="C176" s="90">
        <f>F176</f>
        <v>100</v>
      </c>
      <c r="D176" s="33"/>
      <c r="E176" s="33"/>
      <c r="F176" s="33">
        <v>100</v>
      </c>
      <c r="G176" s="295"/>
      <c r="H176" s="90">
        <f>K176</f>
        <v>100</v>
      </c>
      <c r="I176" s="33"/>
      <c r="J176" s="33"/>
      <c r="K176" s="33">
        <v>100</v>
      </c>
      <c r="L176" s="144"/>
      <c r="M176" s="217">
        <f t="shared" si="37"/>
        <v>1</v>
      </c>
      <c r="N176" s="300">
        <f>Q176</f>
        <v>100</v>
      </c>
      <c r="O176" s="33"/>
      <c r="P176" s="33"/>
      <c r="Q176" s="33">
        <v>100</v>
      </c>
      <c r="R176" s="262"/>
      <c r="S176" s="217">
        <f t="shared" si="38"/>
        <v>1</v>
      </c>
      <c r="T176" s="74"/>
      <c r="U176" s="74"/>
    </row>
    <row r="177" spans="1:21" ht="41.25" customHeight="1" thickBot="1">
      <c r="A177" s="10" t="s">
        <v>13</v>
      </c>
      <c r="B177" s="36" t="s">
        <v>97</v>
      </c>
      <c r="C177" s="34">
        <f>F177</f>
        <v>612.241</v>
      </c>
      <c r="D177" s="35"/>
      <c r="E177" s="35"/>
      <c r="F177" s="35">
        <v>612.241</v>
      </c>
      <c r="G177" s="239"/>
      <c r="H177" s="288">
        <f>K177</f>
        <v>502</v>
      </c>
      <c r="I177" s="35"/>
      <c r="J177" s="35"/>
      <c r="K177" s="35">
        <v>502</v>
      </c>
      <c r="L177" s="169"/>
      <c r="M177" s="197">
        <f t="shared" si="37"/>
        <v>0.8199385536087913</v>
      </c>
      <c r="N177" s="288">
        <f>Q177</f>
        <v>400</v>
      </c>
      <c r="O177" s="35"/>
      <c r="P177" s="35"/>
      <c r="Q177" s="35">
        <v>400</v>
      </c>
      <c r="R177" s="248"/>
      <c r="S177" s="197">
        <f t="shared" si="38"/>
        <v>0.6533374929153716</v>
      </c>
      <c r="T177" s="74"/>
      <c r="U177" s="74"/>
    </row>
    <row r="178" spans="1:22" ht="97.5" customHeight="1" thickBot="1">
      <c r="A178" s="17" t="s">
        <v>37</v>
      </c>
      <c r="B178" s="344" t="s">
        <v>124</v>
      </c>
      <c r="C178" s="57">
        <f>C179+C180</f>
        <v>120</v>
      </c>
      <c r="D178" s="32"/>
      <c r="E178" s="57"/>
      <c r="F178" s="57">
        <f>F179+F180</f>
        <v>120</v>
      </c>
      <c r="G178" s="279"/>
      <c r="H178" s="57">
        <f>H179+H180</f>
        <v>0</v>
      </c>
      <c r="I178" s="32"/>
      <c r="J178" s="57"/>
      <c r="K178" s="57">
        <f>K179+K180</f>
        <v>0</v>
      </c>
      <c r="L178" s="56"/>
      <c r="M178" s="191">
        <f t="shared" si="37"/>
        <v>0</v>
      </c>
      <c r="N178" s="57">
        <f>N179+N180</f>
        <v>0</v>
      </c>
      <c r="O178" s="32"/>
      <c r="P178" s="57"/>
      <c r="Q178" s="57">
        <f>Q179+Q180</f>
        <v>0</v>
      </c>
      <c r="R178" s="280"/>
      <c r="S178" s="191">
        <f t="shared" si="38"/>
        <v>0</v>
      </c>
      <c r="T178" s="341"/>
      <c r="U178" s="64"/>
      <c r="V178" s="102"/>
    </row>
    <row r="179" spans="1:21" ht="61.5" customHeight="1">
      <c r="A179" s="10" t="s">
        <v>34</v>
      </c>
      <c r="B179" s="116" t="s">
        <v>99</v>
      </c>
      <c r="C179" s="58">
        <f>F179</f>
        <v>20</v>
      </c>
      <c r="D179" s="59"/>
      <c r="E179" s="59"/>
      <c r="F179" s="59">
        <v>20</v>
      </c>
      <c r="G179" s="282"/>
      <c r="H179" s="58">
        <f>K179</f>
        <v>0</v>
      </c>
      <c r="I179" s="59"/>
      <c r="J179" s="59"/>
      <c r="K179" s="59">
        <v>0</v>
      </c>
      <c r="L179" s="92"/>
      <c r="M179" s="217">
        <f>H179/C179</f>
        <v>0</v>
      </c>
      <c r="N179" s="58">
        <f>Q179</f>
        <v>0</v>
      </c>
      <c r="O179" s="59"/>
      <c r="P179" s="59"/>
      <c r="Q179" s="59">
        <v>0</v>
      </c>
      <c r="R179" s="250"/>
      <c r="S179" s="217">
        <f t="shared" si="38"/>
        <v>0</v>
      </c>
      <c r="T179" s="74"/>
      <c r="U179" s="74"/>
    </row>
    <row r="180" spans="1:21" ht="51.75" customHeight="1">
      <c r="A180" s="10" t="s">
        <v>13</v>
      </c>
      <c r="B180" s="36" t="s">
        <v>100</v>
      </c>
      <c r="C180" s="34">
        <f>F180</f>
        <v>100</v>
      </c>
      <c r="D180" s="35"/>
      <c r="E180" s="169"/>
      <c r="F180" s="35">
        <v>100</v>
      </c>
      <c r="G180" s="239"/>
      <c r="H180" s="90">
        <f>K180</f>
        <v>0</v>
      </c>
      <c r="I180" s="33"/>
      <c r="J180" s="33"/>
      <c r="K180" s="33">
        <v>0</v>
      </c>
      <c r="L180" s="144"/>
      <c r="M180" s="199">
        <f t="shared" si="37"/>
        <v>0</v>
      </c>
      <c r="N180" s="90">
        <f>Q180</f>
        <v>0</v>
      </c>
      <c r="O180" s="33"/>
      <c r="P180" s="33"/>
      <c r="Q180" s="33">
        <v>0</v>
      </c>
      <c r="R180" s="262"/>
      <c r="S180" s="199">
        <f>N180/C180</f>
        <v>0</v>
      </c>
      <c r="T180" s="74"/>
      <c r="U180" s="74"/>
    </row>
    <row r="181" spans="1:22" ht="120" customHeight="1" thickBot="1">
      <c r="A181" s="24" t="s">
        <v>29</v>
      </c>
      <c r="B181" s="410" t="s">
        <v>105</v>
      </c>
      <c r="C181" s="60">
        <f>C182</f>
        <v>350</v>
      </c>
      <c r="D181" s="61"/>
      <c r="E181" s="62"/>
      <c r="F181" s="63">
        <f>F182</f>
        <v>350</v>
      </c>
      <c r="G181" s="161"/>
      <c r="H181" s="60">
        <f>H182</f>
        <v>220.812</v>
      </c>
      <c r="I181" s="61"/>
      <c r="J181" s="62"/>
      <c r="K181" s="63">
        <f>K182</f>
        <v>220.812</v>
      </c>
      <c r="L181" s="62"/>
      <c r="M181" s="258">
        <f t="shared" si="37"/>
        <v>0.6308914285714287</v>
      </c>
      <c r="N181" s="60">
        <f>N182</f>
        <v>220.812</v>
      </c>
      <c r="O181" s="61"/>
      <c r="P181" s="62"/>
      <c r="Q181" s="63">
        <f>Q182</f>
        <v>220.812</v>
      </c>
      <c r="R181" s="257"/>
      <c r="S181" s="258">
        <f t="shared" si="38"/>
        <v>0.6308914285714287</v>
      </c>
      <c r="T181" s="341"/>
      <c r="U181" s="64"/>
      <c r="V181" s="102"/>
    </row>
    <row r="182" spans="1:21" ht="37.5" customHeight="1" thickBot="1">
      <c r="A182" s="88" t="s">
        <v>34</v>
      </c>
      <c r="B182" s="36" t="s">
        <v>106</v>
      </c>
      <c r="C182" s="58">
        <f>F182</f>
        <v>350</v>
      </c>
      <c r="D182" s="59"/>
      <c r="E182" s="59"/>
      <c r="F182" s="89">
        <v>350</v>
      </c>
      <c r="G182" s="284"/>
      <c r="H182" s="58">
        <f>K182</f>
        <v>220.812</v>
      </c>
      <c r="I182" s="59"/>
      <c r="J182" s="59"/>
      <c r="K182" s="89">
        <v>220.812</v>
      </c>
      <c r="L182" s="149"/>
      <c r="M182" s="217">
        <f t="shared" si="37"/>
        <v>0.6308914285714287</v>
      </c>
      <c r="N182" s="58">
        <f>Q182</f>
        <v>220.812</v>
      </c>
      <c r="O182" s="59"/>
      <c r="P182" s="59"/>
      <c r="Q182" s="89">
        <v>220.812</v>
      </c>
      <c r="R182" s="250"/>
      <c r="S182" s="217">
        <f t="shared" si="38"/>
        <v>0.6308914285714287</v>
      </c>
      <c r="T182" s="74"/>
      <c r="U182" s="74"/>
    </row>
    <row r="183" spans="1:22" ht="117" customHeight="1" thickBot="1">
      <c r="A183" s="18" t="s">
        <v>52</v>
      </c>
      <c r="B183" s="412" t="s">
        <v>113</v>
      </c>
      <c r="C183" s="40">
        <f>C184+C185+C186+C187</f>
        <v>77.6</v>
      </c>
      <c r="D183" s="32"/>
      <c r="E183" s="32"/>
      <c r="F183" s="42">
        <f>F184+F185+F186+F187</f>
        <v>77.6</v>
      </c>
      <c r="G183" s="279"/>
      <c r="H183" s="40">
        <f>H184+H185+H186+H187</f>
        <v>75.19999999999999</v>
      </c>
      <c r="I183" s="32"/>
      <c r="J183" s="32"/>
      <c r="K183" s="42">
        <f>K184+K185+K186+K187</f>
        <v>75.19999999999999</v>
      </c>
      <c r="L183" s="56"/>
      <c r="M183" s="191">
        <f aca="true" t="shared" si="39" ref="M183:M189">H183/C183</f>
        <v>0.9690721649484535</v>
      </c>
      <c r="N183" s="40">
        <f>N184+N185+N186+N187</f>
        <v>75.19999999999999</v>
      </c>
      <c r="O183" s="32"/>
      <c r="P183" s="32"/>
      <c r="Q183" s="42">
        <f>Q184+Q185+Q186+Q187</f>
        <v>75.19999999999999</v>
      </c>
      <c r="R183" s="280"/>
      <c r="S183" s="191">
        <f t="shared" si="38"/>
        <v>0.9690721649484535</v>
      </c>
      <c r="T183" s="341"/>
      <c r="U183" s="64"/>
      <c r="V183" s="102"/>
    </row>
    <row r="184" spans="1:21" ht="39" customHeight="1">
      <c r="A184" s="11" t="s">
        <v>34</v>
      </c>
      <c r="B184" s="118" t="s">
        <v>70</v>
      </c>
      <c r="C184" s="58">
        <f>F184</f>
        <v>38</v>
      </c>
      <c r="D184" s="59"/>
      <c r="E184" s="59"/>
      <c r="F184" s="59">
        <v>38</v>
      </c>
      <c r="G184" s="282"/>
      <c r="H184" s="58">
        <f>K184</f>
        <v>37.6</v>
      </c>
      <c r="I184" s="33"/>
      <c r="J184" s="33"/>
      <c r="K184" s="33">
        <v>37.6</v>
      </c>
      <c r="L184" s="144"/>
      <c r="M184" s="197">
        <f t="shared" si="39"/>
        <v>0.9894736842105264</v>
      </c>
      <c r="N184" s="58">
        <f>Q184</f>
        <v>37.6</v>
      </c>
      <c r="O184" s="33"/>
      <c r="P184" s="33"/>
      <c r="Q184" s="33">
        <v>37.6</v>
      </c>
      <c r="R184" s="262"/>
      <c r="S184" s="197">
        <f t="shared" si="38"/>
        <v>0.9894736842105264</v>
      </c>
      <c r="T184" s="74"/>
      <c r="U184" s="74"/>
    </row>
    <row r="185" spans="1:21" ht="42" customHeight="1">
      <c r="A185" s="11" t="s">
        <v>13</v>
      </c>
      <c r="B185" s="119" t="s">
        <v>2</v>
      </c>
      <c r="C185" s="90">
        <f>F185</f>
        <v>12</v>
      </c>
      <c r="D185" s="33"/>
      <c r="E185" s="33"/>
      <c r="F185" s="33">
        <v>12</v>
      </c>
      <c r="G185" s="295"/>
      <c r="H185" s="90">
        <f>K185</f>
        <v>12</v>
      </c>
      <c r="I185" s="33"/>
      <c r="J185" s="33"/>
      <c r="K185" s="33">
        <v>12</v>
      </c>
      <c r="L185" s="144"/>
      <c r="M185" s="197">
        <f t="shared" si="39"/>
        <v>1</v>
      </c>
      <c r="N185" s="90">
        <f>Q185</f>
        <v>12</v>
      </c>
      <c r="O185" s="33"/>
      <c r="P185" s="33"/>
      <c r="Q185" s="33">
        <v>12</v>
      </c>
      <c r="R185" s="262"/>
      <c r="S185" s="197">
        <f t="shared" si="38"/>
        <v>1</v>
      </c>
      <c r="T185" s="74"/>
      <c r="U185" s="74"/>
    </row>
    <row r="186" spans="1:21" ht="39.75" customHeight="1">
      <c r="A186" s="11" t="s">
        <v>32</v>
      </c>
      <c r="B186" s="119" t="s">
        <v>71</v>
      </c>
      <c r="C186" s="90">
        <f>F186</f>
        <v>26</v>
      </c>
      <c r="D186" s="33"/>
      <c r="E186" s="33"/>
      <c r="F186" s="33">
        <v>26</v>
      </c>
      <c r="G186" s="295"/>
      <c r="H186" s="90">
        <f>K186</f>
        <v>24</v>
      </c>
      <c r="I186" s="33"/>
      <c r="J186" s="33"/>
      <c r="K186" s="33">
        <v>24</v>
      </c>
      <c r="L186" s="144"/>
      <c r="M186" s="197">
        <f t="shared" si="39"/>
        <v>0.9230769230769231</v>
      </c>
      <c r="N186" s="90">
        <f>Q186</f>
        <v>24</v>
      </c>
      <c r="O186" s="33"/>
      <c r="P186" s="33"/>
      <c r="Q186" s="33">
        <v>24</v>
      </c>
      <c r="R186" s="262"/>
      <c r="S186" s="197">
        <f t="shared" si="38"/>
        <v>0.9230769230769231</v>
      </c>
      <c r="T186" s="74"/>
      <c r="U186" s="74"/>
    </row>
    <row r="187" spans="1:21" ht="42" customHeight="1">
      <c r="A187" s="10" t="s">
        <v>23</v>
      </c>
      <c r="B187" s="119" t="s">
        <v>72</v>
      </c>
      <c r="C187" s="34">
        <f>F187</f>
        <v>1.6</v>
      </c>
      <c r="D187" s="35"/>
      <c r="E187" s="35"/>
      <c r="F187" s="35">
        <v>1.6</v>
      </c>
      <c r="G187" s="239"/>
      <c r="H187" s="34">
        <f>K187</f>
        <v>1.6</v>
      </c>
      <c r="I187" s="35"/>
      <c r="J187" s="35"/>
      <c r="K187" s="35">
        <v>1.6</v>
      </c>
      <c r="L187" s="169"/>
      <c r="M187" s="197">
        <f t="shared" si="39"/>
        <v>1</v>
      </c>
      <c r="N187" s="34">
        <f>Q187</f>
        <v>1.6</v>
      </c>
      <c r="O187" s="35"/>
      <c r="P187" s="35"/>
      <c r="Q187" s="35">
        <v>1.6</v>
      </c>
      <c r="R187" s="248"/>
      <c r="S187" s="197">
        <f t="shared" si="38"/>
        <v>1</v>
      </c>
      <c r="T187" s="74"/>
      <c r="U187" s="74"/>
    </row>
    <row r="188" spans="1:22" ht="118.5" customHeight="1" thickBot="1">
      <c r="A188" s="24" t="s">
        <v>53</v>
      </c>
      <c r="B188" s="413" t="s">
        <v>122</v>
      </c>
      <c r="C188" s="60">
        <f>C189+C190+C191</f>
        <v>50</v>
      </c>
      <c r="D188" s="61"/>
      <c r="E188" s="62"/>
      <c r="F188" s="63">
        <f>F189+F190+F191</f>
        <v>50</v>
      </c>
      <c r="G188" s="123"/>
      <c r="H188" s="60">
        <f>H189+H190+H191</f>
        <v>29.338</v>
      </c>
      <c r="I188" s="61"/>
      <c r="J188" s="62"/>
      <c r="K188" s="63">
        <f>K189+K190+K191</f>
        <v>29.338</v>
      </c>
      <c r="L188" s="181"/>
      <c r="M188" s="258">
        <f t="shared" si="39"/>
        <v>0.5867600000000001</v>
      </c>
      <c r="N188" s="60">
        <f>N189+N190+N191</f>
        <v>29.338</v>
      </c>
      <c r="O188" s="61"/>
      <c r="P188" s="62"/>
      <c r="Q188" s="63">
        <f>Q189+Q190+Q191</f>
        <v>29.338</v>
      </c>
      <c r="R188" s="257"/>
      <c r="S188" s="258">
        <f aca="true" t="shared" si="40" ref="S188:S195">N188/C188</f>
        <v>0.5867600000000001</v>
      </c>
      <c r="T188" s="341"/>
      <c r="U188" s="64"/>
      <c r="V188" s="102"/>
    </row>
    <row r="189" spans="1:21" ht="36" customHeight="1">
      <c r="A189" s="10" t="s">
        <v>34</v>
      </c>
      <c r="B189" s="117" t="s">
        <v>5</v>
      </c>
      <c r="C189" s="58">
        <f>F189</f>
        <v>10</v>
      </c>
      <c r="D189" s="59"/>
      <c r="E189" s="59"/>
      <c r="F189" s="59">
        <v>10</v>
      </c>
      <c r="G189" s="282"/>
      <c r="H189" s="58">
        <f>K189</f>
        <v>0</v>
      </c>
      <c r="I189" s="59"/>
      <c r="J189" s="59"/>
      <c r="K189" s="59">
        <v>0</v>
      </c>
      <c r="L189" s="92"/>
      <c r="M189" s="217">
        <f t="shared" si="39"/>
        <v>0</v>
      </c>
      <c r="N189" s="58">
        <f>Q189</f>
        <v>0</v>
      </c>
      <c r="O189" s="59"/>
      <c r="P189" s="59"/>
      <c r="Q189" s="59">
        <v>0</v>
      </c>
      <c r="R189" s="250"/>
      <c r="S189" s="217">
        <f t="shared" si="40"/>
        <v>0</v>
      </c>
      <c r="T189" s="74"/>
      <c r="U189" s="74"/>
    </row>
    <row r="190" spans="1:21" ht="28.5" customHeight="1">
      <c r="A190" s="11" t="s">
        <v>13</v>
      </c>
      <c r="B190" s="108" t="s">
        <v>143</v>
      </c>
      <c r="C190" s="90">
        <f>F190</f>
        <v>30</v>
      </c>
      <c r="D190" s="33"/>
      <c r="E190" s="144"/>
      <c r="F190" s="33">
        <v>30</v>
      </c>
      <c r="G190" s="301"/>
      <c r="H190" s="90">
        <f>K190</f>
        <v>29.338</v>
      </c>
      <c r="I190" s="33"/>
      <c r="J190" s="33"/>
      <c r="K190" s="33">
        <v>29.338</v>
      </c>
      <c r="L190" s="144"/>
      <c r="M190" s="199">
        <f aca="true" t="shared" si="41" ref="M190:M196">H190/C190</f>
        <v>0.9779333333333333</v>
      </c>
      <c r="N190" s="90">
        <f>Q190</f>
        <v>29.338</v>
      </c>
      <c r="O190" s="33"/>
      <c r="P190" s="33"/>
      <c r="Q190" s="33">
        <v>29.338</v>
      </c>
      <c r="R190" s="262"/>
      <c r="S190" s="199">
        <f t="shared" si="40"/>
        <v>0.9779333333333333</v>
      </c>
      <c r="T190" s="74"/>
      <c r="U190" s="74"/>
    </row>
    <row r="191" spans="1:21" ht="53.25" customHeight="1" thickBot="1">
      <c r="A191" s="12" t="s">
        <v>32</v>
      </c>
      <c r="B191" s="160" t="s">
        <v>123</v>
      </c>
      <c r="C191" s="162">
        <f>F191</f>
        <v>10</v>
      </c>
      <c r="D191" s="95"/>
      <c r="E191" s="173"/>
      <c r="F191" s="95">
        <v>10</v>
      </c>
      <c r="G191" s="302"/>
      <c r="H191" s="90">
        <f>K191</f>
        <v>0</v>
      </c>
      <c r="I191" s="33"/>
      <c r="J191" s="33"/>
      <c r="K191" s="33">
        <v>0</v>
      </c>
      <c r="L191" s="144"/>
      <c r="M191" s="199">
        <f t="shared" si="41"/>
        <v>0</v>
      </c>
      <c r="N191" s="90">
        <f>Q191</f>
        <v>0</v>
      </c>
      <c r="O191" s="33"/>
      <c r="P191" s="33"/>
      <c r="Q191" s="33">
        <v>0</v>
      </c>
      <c r="R191" s="262"/>
      <c r="S191" s="199">
        <f t="shared" si="40"/>
        <v>0</v>
      </c>
      <c r="T191" s="74"/>
      <c r="U191" s="74"/>
    </row>
    <row r="192" spans="1:21" ht="106.5" customHeight="1" thickBot="1">
      <c r="A192" s="18" t="s">
        <v>54</v>
      </c>
      <c r="B192" s="344" t="s">
        <v>167</v>
      </c>
      <c r="C192" s="40">
        <f>C193</f>
        <v>60</v>
      </c>
      <c r="D192" s="32"/>
      <c r="E192" s="39"/>
      <c r="F192" s="37">
        <f>F193</f>
        <v>60</v>
      </c>
      <c r="G192" s="296"/>
      <c r="H192" s="40">
        <f>H193</f>
        <v>30</v>
      </c>
      <c r="I192" s="32"/>
      <c r="J192" s="39"/>
      <c r="K192" s="37">
        <f>K193</f>
        <v>30</v>
      </c>
      <c r="L192" s="39"/>
      <c r="M192" s="191">
        <f t="shared" si="41"/>
        <v>0.5</v>
      </c>
      <c r="N192" s="40">
        <f>N193</f>
        <v>30</v>
      </c>
      <c r="O192" s="32"/>
      <c r="P192" s="39"/>
      <c r="Q192" s="37">
        <f>Q193</f>
        <v>30</v>
      </c>
      <c r="R192" s="280"/>
      <c r="S192" s="191">
        <f t="shared" si="40"/>
        <v>0.5</v>
      </c>
      <c r="T192" s="74"/>
      <c r="U192" s="74"/>
    </row>
    <row r="193" spans="1:21" ht="49.5" customHeight="1" thickBot="1">
      <c r="A193" s="153" t="s">
        <v>34</v>
      </c>
      <c r="B193" s="154" t="s">
        <v>126</v>
      </c>
      <c r="C193" s="155">
        <f>F193</f>
        <v>60</v>
      </c>
      <c r="D193" s="156"/>
      <c r="E193" s="157"/>
      <c r="F193" s="156">
        <v>60</v>
      </c>
      <c r="G193" s="303"/>
      <c r="H193" s="155">
        <f>K193</f>
        <v>30</v>
      </c>
      <c r="I193" s="156"/>
      <c r="J193" s="156"/>
      <c r="K193" s="156">
        <v>30</v>
      </c>
      <c r="L193" s="157"/>
      <c r="M193" s="304">
        <f t="shared" si="41"/>
        <v>0.5</v>
      </c>
      <c r="N193" s="155">
        <f>Q193</f>
        <v>30</v>
      </c>
      <c r="O193" s="156"/>
      <c r="P193" s="156"/>
      <c r="Q193" s="156">
        <v>30</v>
      </c>
      <c r="R193" s="305"/>
      <c r="S193" s="304">
        <f t="shared" si="40"/>
        <v>0.5</v>
      </c>
      <c r="T193" s="74"/>
      <c r="U193" s="74"/>
    </row>
    <row r="194" spans="1:21" ht="105" customHeight="1" thickBot="1">
      <c r="A194" s="18" t="s">
        <v>94</v>
      </c>
      <c r="B194" s="404" t="s">
        <v>168</v>
      </c>
      <c r="C194" s="40">
        <f>C195</f>
        <v>258.893</v>
      </c>
      <c r="D194" s="32"/>
      <c r="E194" s="39"/>
      <c r="F194" s="37">
        <f>F195</f>
        <v>258.893</v>
      </c>
      <c r="G194" s="296"/>
      <c r="H194" s="40">
        <f>H195</f>
        <v>258.893</v>
      </c>
      <c r="I194" s="32"/>
      <c r="J194" s="39"/>
      <c r="K194" s="37">
        <f>K195</f>
        <v>258.893</v>
      </c>
      <c r="L194" s="39"/>
      <c r="M194" s="191">
        <f t="shared" si="41"/>
        <v>1</v>
      </c>
      <c r="N194" s="40">
        <f>N195</f>
        <v>258.893</v>
      </c>
      <c r="O194" s="32"/>
      <c r="P194" s="39"/>
      <c r="Q194" s="37">
        <f>Q195</f>
        <v>258.893</v>
      </c>
      <c r="R194" s="280"/>
      <c r="S194" s="191">
        <f t="shared" si="40"/>
        <v>1</v>
      </c>
      <c r="T194" s="74"/>
      <c r="U194" s="74"/>
    </row>
    <row r="195" spans="1:21" ht="28.5" customHeight="1">
      <c r="A195" s="91" t="s">
        <v>34</v>
      </c>
      <c r="B195" s="120" t="s">
        <v>198</v>
      </c>
      <c r="C195" s="58">
        <f>F195</f>
        <v>258.893</v>
      </c>
      <c r="D195" s="92"/>
      <c r="E195" s="92"/>
      <c r="F195" s="59">
        <v>258.893</v>
      </c>
      <c r="G195" s="306"/>
      <c r="H195" s="58">
        <f>K195</f>
        <v>258.893</v>
      </c>
      <c r="I195" s="59"/>
      <c r="J195" s="59"/>
      <c r="K195" s="59">
        <v>258.893</v>
      </c>
      <c r="L195" s="92"/>
      <c r="M195" s="217">
        <f t="shared" si="41"/>
        <v>1</v>
      </c>
      <c r="N195" s="58">
        <f>Q195</f>
        <v>258.893</v>
      </c>
      <c r="O195" s="59"/>
      <c r="P195" s="59"/>
      <c r="Q195" s="59">
        <v>258.893</v>
      </c>
      <c r="R195" s="307"/>
      <c r="S195" s="217">
        <f t="shared" si="40"/>
        <v>1</v>
      </c>
      <c r="T195" s="74"/>
      <c r="U195" s="74"/>
    </row>
    <row r="196" spans="1:21" ht="91.5" customHeight="1" thickBot="1">
      <c r="A196" s="122" t="s">
        <v>95</v>
      </c>
      <c r="B196" s="414" t="s">
        <v>127</v>
      </c>
      <c r="C196" s="128">
        <f>C197</f>
        <v>20</v>
      </c>
      <c r="D196" s="62"/>
      <c r="E196" s="62"/>
      <c r="F196" s="127">
        <f>F197</f>
        <v>20</v>
      </c>
      <c r="G196" s="123"/>
      <c r="H196" s="128">
        <f>H197</f>
        <v>0</v>
      </c>
      <c r="I196" s="62"/>
      <c r="J196" s="62"/>
      <c r="K196" s="127">
        <f>K197</f>
        <v>0</v>
      </c>
      <c r="L196" s="182"/>
      <c r="M196" s="258">
        <f t="shared" si="41"/>
        <v>0</v>
      </c>
      <c r="N196" s="128">
        <f>N197</f>
        <v>0</v>
      </c>
      <c r="O196" s="62"/>
      <c r="P196" s="62"/>
      <c r="Q196" s="127">
        <f>Q197</f>
        <v>0</v>
      </c>
      <c r="R196" s="310"/>
      <c r="S196" s="258">
        <f aca="true" t="shared" si="42" ref="S196:S206">N196/C196</f>
        <v>0</v>
      </c>
      <c r="T196" s="74"/>
      <c r="U196" s="74"/>
    </row>
    <row r="197" spans="1:21" ht="46.5" customHeight="1">
      <c r="A197" s="91" t="s">
        <v>34</v>
      </c>
      <c r="B197" s="116" t="s">
        <v>128</v>
      </c>
      <c r="C197" s="384">
        <f>F197</f>
        <v>20</v>
      </c>
      <c r="D197" s="92"/>
      <c r="E197" s="92"/>
      <c r="F197" s="89">
        <v>20</v>
      </c>
      <c r="G197" s="306"/>
      <c r="H197" s="58">
        <f>K197</f>
        <v>0</v>
      </c>
      <c r="I197" s="59"/>
      <c r="J197" s="59"/>
      <c r="K197" s="59">
        <v>0</v>
      </c>
      <c r="L197" s="92"/>
      <c r="M197" s="217">
        <f aca="true" t="shared" si="43" ref="M197:M206">H197/C197</f>
        <v>0</v>
      </c>
      <c r="N197" s="58">
        <f>Q197</f>
        <v>0</v>
      </c>
      <c r="O197" s="59"/>
      <c r="P197" s="59"/>
      <c r="Q197" s="59">
        <v>0</v>
      </c>
      <c r="R197" s="307"/>
      <c r="S197" s="217">
        <f t="shared" si="42"/>
        <v>0</v>
      </c>
      <c r="T197" s="74"/>
      <c r="U197" s="74"/>
    </row>
    <row r="198" spans="1:21" ht="78" customHeight="1" thickBot="1">
      <c r="A198" s="122" t="s">
        <v>96</v>
      </c>
      <c r="B198" s="410" t="s">
        <v>130</v>
      </c>
      <c r="C198" s="381">
        <f>C199</f>
        <v>10</v>
      </c>
      <c r="D198" s="62"/>
      <c r="E198" s="62"/>
      <c r="F198" s="61">
        <f>F199</f>
        <v>10</v>
      </c>
      <c r="G198" s="382"/>
      <c r="H198" s="381">
        <f>H199</f>
        <v>0</v>
      </c>
      <c r="I198" s="62"/>
      <c r="J198" s="62"/>
      <c r="K198" s="61">
        <f>K199</f>
        <v>0</v>
      </c>
      <c r="L198" s="181"/>
      <c r="M198" s="383">
        <f t="shared" si="43"/>
        <v>0</v>
      </c>
      <c r="N198" s="381">
        <f>N199</f>
        <v>0</v>
      </c>
      <c r="O198" s="62"/>
      <c r="P198" s="62"/>
      <c r="Q198" s="61">
        <f>Q199</f>
        <v>0</v>
      </c>
      <c r="R198" s="310"/>
      <c r="S198" s="383">
        <f t="shared" si="42"/>
        <v>0</v>
      </c>
      <c r="T198" s="74"/>
      <c r="U198" s="74"/>
    </row>
    <row r="199" spans="1:21" ht="51.75" customHeight="1" thickBot="1">
      <c r="A199" s="94" t="s">
        <v>34</v>
      </c>
      <c r="B199" s="311" t="s">
        <v>129</v>
      </c>
      <c r="C199" s="139">
        <f>F199</f>
        <v>10</v>
      </c>
      <c r="D199" s="96"/>
      <c r="E199" s="96"/>
      <c r="F199" s="95">
        <v>10</v>
      </c>
      <c r="G199" s="302"/>
      <c r="H199" s="162">
        <f>K199</f>
        <v>0</v>
      </c>
      <c r="I199" s="95"/>
      <c r="J199" s="95"/>
      <c r="K199" s="95">
        <v>0</v>
      </c>
      <c r="L199" s="173"/>
      <c r="M199" s="312">
        <f t="shared" si="43"/>
        <v>0</v>
      </c>
      <c r="N199" s="162">
        <f>Q199</f>
        <v>0</v>
      </c>
      <c r="O199" s="95"/>
      <c r="P199" s="95"/>
      <c r="Q199" s="95">
        <v>0</v>
      </c>
      <c r="R199" s="313"/>
      <c r="S199" s="312">
        <f t="shared" si="42"/>
        <v>0</v>
      </c>
      <c r="T199" s="74"/>
      <c r="U199" s="74"/>
    </row>
    <row r="200" spans="1:22" ht="93" customHeight="1" thickBot="1">
      <c r="A200" s="17" t="s">
        <v>57</v>
      </c>
      <c r="B200" s="344" t="s">
        <v>115</v>
      </c>
      <c r="C200" s="42">
        <f>C201+C202</f>
        <v>11123.4</v>
      </c>
      <c r="D200" s="42">
        <f>D201+D202</f>
        <v>8262.696</v>
      </c>
      <c r="E200" s="42">
        <f>E201+E202</f>
        <v>1938.2040000000002</v>
      </c>
      <c r="F200" s="42">
        <f>F201+F202</f>
        <v>922.5</v>
      </c>
      <c r="G200" s="314"/>
      <c r="H200" s="42">
        <f>H201+H202</f>
        <v>1234.859</v>
      </c>
      <c r="I200" s="42">
        <f>I201+I202</f>
        <v>909.3589999999999</v>
      </c>
      <c r="J200" s="42">
        <f>J201+J202</f>
        <v>213.31199999999998</v>
      </c>
      <c r="K200" s="42">
        <f>K201+K202</f>
        <v>112.188</v>
      </c>
      <c r="L200" s="56"/>
      <c r="M200" s="191">
        <f t="shared" si="43"/>
        <v>0.11101452793210709</v>
      </c>
      <c r="N200" s="42">
        <f>N201+N202</f>
        <v>1234.859</v>
      </c>
      <c r="O200" s="42">
        <f>O201+O202</f>
        <v>909.3589999999999</v>
      </c>
      <c r="P200" s="42">
        <f>P201+P202</f>
        <v>213.31199999999998</v>
      </c>
      <c r="Q200" s="42">
        <f>Q201+Q202</f>
        <v>112.188</v>
      </c>
      <c r="R200" s="308"/>
      <c r="S200" s="191">
        <f t="shared" si="42"/>
        <v>0.11101452793210709</v>
      </c>
      <c r="T200" s="341"/>
      <c r="U200" s="64"/>
      <c r="V200" s="102"/>
    </row>
    <row r="201" spans="1:21" ht="49.5" customHeight="1">
      <c r="A201" s="132" t="s">
        <v>34</v>
      </c>
      <c r="B201" s="36" t="s">
        <v>199</v>
      </c>
      <c r="C201" s="147">
        <f>D201+E201+F201</f>
        <v>6598.4</v>
      </c>
      <c r="D201" s="144">
        <v>4963.987</v>
      </c>
      <c r="E201" s="144">
        <v>1164.413</v>
      </c>
      <c r="F201" s="33">
        <v>470</v>
      </c>
      <c r="G201" s="301"/>
      <c r="H201" s="147">
        <f>I201+J201+K201</f>
        <v>392.651</v>
      </c>
      <c r="I201" s="169">
        <v>295.392</v>
      </c>
      <c r="J201" s="35">
        <v>69.291</v>
      </c>
      <c r="K201" s="148">
        <v>27.968</v>
      </c>
      <c r="L201" s="144"/>
      <c r="M201" s="197">
        <f t="shared" si="43"/>
        <v>0.05950700169738119</v>
      </c>
      <c r="N201" s="147">
        <f>O201+P201+Q201</f>
        <v>392.651</v>
      </c>
      <c r="O201" s="169">
        <v>295.392</v>
      </c>
      <c r="P201" s="35">
        <v>69.291</v>
      </c>
      <c r="Q201" s="148">
        <v>27.968</v>
      </c>
      <c r="R201" s="309"/>
      <c r="S201" s="199">
        <f t="shared" si="42"/>
        <v>0.05950700169738119</v>
      </c>
      <c r="T201" s="74"/>
      <c r="U201" s="74"/>
    </row>
    <row r="202" spans="1:21" ht="51.75" customHeight="1" thickBot="1">
      <c r="A202" s="94" t="s">
        <v>13</v>
      </c>
      <c r="B202" s="115" t="s">
        <v>200</v>
      </c>
      <c r="C202" s="147">
        <f>D202+E202+F202</f>
        <v>4525</v>
      </c>
      <c r="D202" s="173">
        <v>3298.709</v>
      </c>
      <c r="E202" s="173">
        <v>773.791</v>
      </c>
      <c r="F202" s="95">
        <v>452.5</v>
      </c>
      <c r="G202" s="302"/>
      <c r="H202" s="147">
        <f>I202+J202+K202</f>
        <v>842.208</v>
      </c>
      <c r="I202" s="144">
        <v>613.967</v>
      </c>
      <c r="J202" s="144">
        <v>144.021</v>
      </c>
      <c r="K202" s="151">
        <v>84.22</v>
      </c>
      <c r="L202" s="173"/>
      <c r="M202" s="312">
        <f t="shared" si="43"/>
        <v>0.18612331491712705</v>
      </c>
      <c r="N202" s="147">
        <f>O202+P202+Q202</f>
        <v>842.208</v>
      </c>
      <c r="O202" s="144">
        <v>613.967</v>
      </c>
      <c r="P202" s="144">
        <v>144.021</v>
      </c>
      <c r="Q202" s="151">
        <v>84.22</v>
      </c>
      <c r="R202" s="313"/>
      <c r="S202" s="312">
        <f t="shared" si="42"/>
        <v>0.18612331491712705</v>
      </c>
      <c r="T202" s="74"/>
      <c r="U202" s="74"/>
    </row>
    <row r="203" spans="1:21" ht="65.25" customHeight="1" thickBot="1">
      <c r="A203" s="18" t="s">
        <v>58</v>
      </c>
      <c r="B203" s="344" t="s">
        <v>262</v>
      </c>
      <c r="C203" s="97">
        <f>C204+C206</f>
        <v>50</v>
      </c>
      <c r="D203" s="39"/>
      <c r="E203" s="39"/>
      <c r="F203" s="37">
        <f>F204+F206</f>
        <v>50</v>
      </c>
      <c r="G203" s="279"/>
      <c r="H203" s="97">
        <f>H204+H206</f>
        <v>0</v>
      </c>
      <c r="I203" s="39"/>
      <c r="J203" s="39"/>
      <c r="K203" s="37">
        <f>K204+K206</f>
        <v>0</v>
      </c>
      <c r="L203" s="56"/>
      <c r="M203" s="191">
        <f t="shared" si="43"/>
        <v>0</v>
      </c>
      <c r="N203" s="97">
        <f>N204+N206</f>
        <v>0</v>
      </c>
      <c r="O203" s="39"/>
      <c r="P203" s="39"/>
      <c r="Q203" s="37">
        <f>Q204+Q206</f>
        <v>0</v>
      </c>
      <c r="R203" s="308"/>
      <c r="S203" s="191">
        <f t="shared" si="42"/>
        <v>0</v>
      </c>
      <c r="T203" s="74"/>
      <c r="U203" s="74"/>
    </row>
    <row r="204" spans="1:21" ht="26.25" customHeight="1">
      <c r="A204" s="416" t="s">
        <v>263</v>
      </c>
      <c r="B204" s="395" t="s">
        <v>264</v>
      </c>
      <c r="C204" s="331">
        <f>C205</f>
        <v>11.5</v>
      </c>
      <c r="D204" s="112"/>
      <c r="E204" s="112"/>
      <c r="F204" s="345">
        <f>F205</f>
        <v>11.5</v>
      </c>
      <c r="G204" s="282"/>
      <c r="H204" s="417">
        <f>H205</f>
        <v>0</v>
      </c>
      <c r="I204" s="112"/>
      <c r="J204" s="112"/>
      <c r="K204" s="345">
        <f>K205</f>
        <v>0</v>
      </c>
      <c r="L204" s="92"/>
      <c r="M204" s="245">
        <f t="shared" si="43"/>
        <v>0</v>
      </c>
      <c r="N204" s="417">
        <f>N205</f>
        <v>0</v>
      </c>
      <c r="O204" s="112"/>
      <c r="P204" s="112"/>
      <c r="Q204" s="345">
        <f>Q205</f>
        <v>0</v>
      </c>
      <c r="R204" s="307"/>
      <c r="S204" s="245">
        <f t="shared" si="42"/>
        <v>0</v>
      </c>
      <c r="T204" s="74"/>
      <c r="U204" s="74"/>
    </row>
    <row r="205" spans="1:21" ht="60" customHeight="1">
      <c r="A205" s="166" t="s">
        <v>34</v>
      </c>
      <c r="B205" s="36" t="s">
        <v>162</v>
      </c>
      <c r="C205" s="34">
        <f>F205</f>
        <v>11.5</v>
      </c>
      <c r="D205" s="140"/>
      <c r="E205" s="140"/>
      <c r="F205" s="35">
        <v>11.5</v>
      </c>
      <c r="G205" s="315"/>
      <c r="H205" s="45">
        <f>K205</f>
        <v>0</v>
      </c>
      <c r="I205" s="140"/>
      <c r="J205" s="140"/>
      <c r="K205" s="164">
        <v>0</v>
      </c>
      <c r="L205" s="169"/>
      <c r="M205" s="197">
        <f t="shared" si="43"/>
        <v>0</v>
      </c>
      <c r="N205" s="45">
        <f>Q205</f>
        <v>0</v>
      </c>
      <c r="O205" s="140"/>
      <c r="P205" s="140"/>
      <c r="Q205" s="164">
        <v>0</v>
      </c>
      <c r="R205" s="316"/>
      <c r="S205" s="197">
        <f t="shared" si="42"/>
        <v>0</v>
      </c>
      <c r="T205" s="74"/>
      <c r="U205" s="74"/>
    </row>
    <row r="206" spans="1:21" ht="18.75" customHeight="1">
      <c r="A206" s="180" t="s">
        <v>265</v>
      </c>
      <c r="B206" s="402" t="s">
        <v>142</v>
      </c>
      <c r="C206" s="332">
        <f>C207</f>
        <v>38.5</v>
      </c>
      <c r="D206" s="178"/>
      <c r="E206" s="178"/>
      <c r="F206" s="178">
        <f>F207</f>
        <v>38.5</v>
      </c>
      <c r="G206" s="239"/>
      <c r="H206" s="332">
        <f>H207</f>
        <v>0</v>
      </c>
      <c r="I206" s="178"/>
      <c r="J206" s="178"/>
      <c r="K206" s="178">
        <f>K207</f>
        <v>0</v>
      </c>
      <c r="L206" s="169"/>
      <c r="M206" s="294">
        <f t="shared" si="43"/>
        <v>0</v>
      </c>
      <c r="N206" s="332">
        <f>N207</f>
        <v>0</v>
      </c>
      <c r="O206" s="178"/>
      <c r="P206" s="178"/>
      <c r="Q206" s="178">
        <f>Q207</f>
        <v>0</v>
      </c>
      <c r="R206" s="316"/>
      <c r="S206" s="294">
        <f t="shared" si="42"/>
        <v>0</v>
      </c>
      <c r="T206" s="74"/>
      <c r="U206" s="74"/>
    </row>
    <row r="207" spans="1:21" ht="30.75" customHeight="1">
      <c r="A207" s="166" t="s">
        <v>34</v>
      </c>
      <c r="B207" s="36" t="s">
        <v>266</v>
      </c>
      <c r="C207" s="34">
        <f>F207</f>
        <v>38.5</v>
      </c>
      <c r="D207" s="140"/>
      <c r="E207" s="140"/>
      <c r="F207" s="169">
        <v>38.5</v>
      </c>
      <c r="G207" s="239"/>
      <c r="H207" s="45">
        <f>K207</f>
        <v>0</v>
      </c>
      <c r="I207" s="140"/>
      <c r="J207" s="140"/>
      <c r="K207" s="164">
        <v>0</v>
      </c>
      <c r="L207" s="169"/>
      <c r="M207" s="197">
        <f>H207/C207</f>
        <v>0</v>
      </c>
      <c r="N207" s="45">
        <f>Q207</f>
        <v>0</v>
      </c>
      <c r="O207" s="140"/>
      <c r="P207" s="140"/>
      <c r="Q207" s="164">
        <v>0</v>
      </c>
      <c r="R207" s="316"/>
      <c r="S207" s="197">
        <f>N207/C207</f>
        <v>0</v>
      </c>
      <c r="T207" s="74"/>
      <c r="U207" s="74"/>
    </row>
    <row r="208" spans="1:22" ht="54" customHeight="1" thickBot="1">
      <c r="A208" s="24" t="s">
        <v>65</v>
      </c>
      <c r="B208" s="410" t="s">
        <v>280</v>
      </c>
      <c r="C208" s="128">
        <f aca="true" t="shared" si="44" ref="C208:L208">C209+C213</f>
        <v>32157.253</v>
      </c>
      <c r="D208" s="127">
        <f t="shared" si="44"/>
        <v>30863.2</v>
      </c>
      <c r="E208" s="127">
        <f t="shared" si="44"/>
        <v>1286.0000000000002</v>
      </c>
      <c r="F208" s="127">
        <f t="shared" si="44"/>
        <v>6.265000000000001</v>
      </c>
      <c r="G208" s="457">
        <f t="shared" si="44"/>
        <v>1.788</v>
      </c>
      <c r="H208" s="381">
        <f t="shared" si="44"/>
        <v>29828.114</v>
      </c>
      <c r="I208" s="127">
        <f t="shared" si="44"/>
        <v>28627.682</v>
      </c>
      <c r="J208" s="127">
        <f t="shared" si="44"/>
        <v>1192.8319999999999</v>
      </c>
      <c r="K208" s="127">
        <f t="shared" si="44"/>
        <v>5.812</v>
      </c>
      <c r="L208" s="127">
        <f t="shared" si="44"/>
        <v>1.788</v>
      </c>
      <c r="M208" s="379">
        <f aca="true" t="shared" si="45" ref="M208:M218">H208/C208</f>
        <v>0.9275703369314537</v>
      </c>
      <c r="N208" s="381">
        <f>N209+N213</f>
        <v>29527.663</v>
      </c>
      <c r="O208" s="127">
        <f>O209+O213</f>
        <v>28339.305999999997</v>
      </c>
      <c r="P208" s="127">
        <f>P209+P213</f>
        <v>1180.817</v>
      </c>
      <c r="Q208" s="127">
        <f>Q209+Q213</f>
        <v>5.752</v>
      </c>
      <c r="R208" s="127">
        <f>R209+R213</f>
        <v>1.788</v>
      </c>
      <c r="S208" s="379">
        <f aca="true" t="shared" si="46" ref="S208:S213">N208/C208</f>
        <v>0.9182271570273742</v>
      </c>
      <c r="T208" s="341"/>
      <c r="U208" s="64"/>
      <c r="V208" s="102"/>
    </row>
    <row r="209" spans="1:21" ht="29.25" customHeight="1">
      <c r="A209" s="366" t="s">
        <v>160</v>
      </c>
      <c r="B209" s="395" t="s">
        <v>131</v>
      </c>
      <c r="C209" s="331">
        <f aca="true" t="shared" si="47" ref="C209:L209">C210</f>
        <v>4394.988</v>
      </c>
      <c r="D209" s="345">
        <f t="shared" si="47"/>
        <v>4216.646</v>
      </c>
      <c r="E209" s="345">
        <f t="shared" si="47"/>
        <v>175.698</v>
      </c>
      <c r="F209" s="150">
        <f t="shared" si="47"/>
        <v>0.856</v>
      </c>
      <c r="G209" s="150">
        <f t="shared" si="47"/>
        <v>1.788</v>
      </c>
      <c r="H209" s="331">
        <f t="shared" si="47"/>
        <v>4066.95</v>
      </c>
      <c r="I209" s="345">
        <f t="shared" si="47"/>
        <v>3901.794</v>
      </c>
      <c r="J209" s="345">
        <f t="shared" si="47"/>
        <v>162.57600000000002</v>
      </c>
      <c r="K209" s="150">
        <f t="shared" si="47"/>
        <v>0.792</v>
      </c>
      <c r="L209" s="150">
        <f t="shared" si="47"/>
        <v>1.788</v>
      </c>
      <c r="M209" s="245">
        <f t="shared" si="45"/>
        <v>0.9253608883573743</v>
      </c>
      <c r="N209" s="331">
        <f>N210</f>
        <v>4066.95</v>
      </c>
      <c r="O209" s="345">
        <f>O210</f>
        <v>3901.794</v>
      </c>
      <c r="P209" s="345">
        <f>P210</f>
        <v>162.57600000000002</v>
      </c>
      <c r="Q209" s="150">
        <f>Q210</f>
        <v>0.792</v>
      </c>
      <c r="R209" s="150">
        <f>R210</f>
        <v>1.788</v>
      </c>
      <c r="S209" s="245">
        <f t="shared" si="46"/>
        <v>0.9253608883573743</v>
      </c>
      <c r="T209" s="64"/>
      <c r="U209" s="74"/>
    </row>
    <row r="210" spans="1:21" ht="39.75" customHeight="1">
      <c r="A210" s="132" t="s">
        <v>34</v>
      </c>
      <c r="B210" s="36" t="s">
        <v>132</v>
      </c>
      <c r="C210" s="281">
        <f aca="true" t="shared" si="48" ref="C210:L210">C211+C212</f>
        <v>4394.988</v>
      </c>
      <c r="D210" s="164">
        <f t="shared" si="48"/>
        <v>4216.646</v>
      </c>
      <c r="E210" s="164">
        <f t="shared" si="48"/>
        <v>175.698</v>
      </c>
      <c r="F210" s="164">
        <f t="shared" si="48"/>
        <v>0.856</v>
      </c>
      <c r="G210" s="164">
        <f t="shared" si="48"/>
        <v>1.788</v>
      </c>
      <c r="H210" s="281">
        <f t="shared" si="48"/>
        <v>4066.95</v>
      </c>
      <c r="I210" s="164">
        <f t="shared" si="48"/>
        <v>3901.794</v>
      </c>
      <c r="J210" s="164">
        <f t="shared" si="48"/>
        <v>162.57600000000002</v>
      </c>
      <c r="K210" s="164">
        <f t="shared" si="48"/>
        <v>0.792</v>
      </c>
      <c r="L210" s="164">
        <f t="shared" si="48"/>
        <v>1.788</v>
      </c>
      <c r="M210" s="197">
        <f t="shared" si="45"/>
        <v>0.9253608883573743</v>
      </c>
      <c r="N210" s="281">
        <f>N211+N212</f>
        <v>4066.95</v>
      </c>
      <c r="O210" s="164">
        <f>O211+O212</f>
        <v>3901.794</v>
      </c>
      <c r="P210" s="164">
        <f>P211+P212</f>
        <v>162.57600000000002</v>
      </c>
      <c r="Q210" s="164">
        <f>Q211+Q212</f>
        <v>0.792</v>
      </c>
      <c r="R210" s="164">
        <f>R211+R212</f>
        <v>1.788</v>
      </c>
      <c r="S210" s="197">
        <f t="shared" si="46"/>
        <v>0.9253608883573743</v>
      </c>
      <c r="T210" s="74"/>
      <c r="U210" s="74"/>
    </row>
    <row r="211" spans="1:21" ht="73.5" customHeight="1">
      <c r="A211" s="132" t="s">
        <v>35</v>
      </c>
      <c r="B211" s="36" t="s">
        <v>190</v>
      </c>
      <c r="C211" s="34">
        <f>D211+E211+F211+L211</f>
        <v>1926.8149999999998</v>
      </c>
      <c r="D211" s="35">
        <v>1849.001</v>
      </c>
      <c r="E211" s="35">
        <v>77.042</v>
      </c>
      <c r="F211" s="35">
        <v>0.375</v>
      </c>
      <c r="G211" s="169">
        <v>0.397</v>
      </c>
      <c r="H211" s="34">
        <f>I211+J211+K211+L211</f>
        <v>1926.8149999999998</v>
      </c>
      <c r="I211" s="35">
        <v>1849.001</v>
      </c>
      <c r="J211" s="35">
        <v>77.042</v>
      </c>
      <c r="K211" s="35">
        <v>0.375</v>
      </c>
      <c r="L211" s="169">
        <v>0.397</v>
      </c>
      <c r="M211" s="197">
        <f t="shared" si="45"/>
        <v>1</v>
      </c>
      <c r="N211" s="34">
        <f>O211+P211+Q211+R211</f>
        <v>1926.8149999999998</v>
      </c>
      <c r="O211" s="35">
        <v>1849.001</v>
      </c>
      <c r="P211" s="35">
        <v>77.042</v>
      </c>
      <c r="Q211" s="35">
        <v>0.375</v>
      </c>
      <c r="R211" s="169">
        <v>0.397</v>
      </c>
      <c r="S211" s="197">
        <f t="shared" si="46"/>
        <v>1</v>
      </c>
      <c r="T211" s="74"/>
      <c r="U211" s="74"/>
    </row>
    <row r="212" spans="1:21" ht="76.5" customHeight="1">
      <c r="A212" s="132" t="s">
        <v>36</v>
      </c>
      <c r="B212" s="36" t="s">
        <v>191</v>
      </c>
      <c r="C212" s="34">
        <f>D212+E212+F212+G212</f>
        <v>2468.1730000000002</v>
      </c>
      <c r="D212" s="35">
        <v>2367.645</v>
      </c>
      <c r="E212" s="35">
        <v>98.656</v>
      </c>
      <c r="F212" s="35">
        <v>0.481</v>
      </c>
      <c r="G212" s="239">
        <v>1.391</v>
      </c>
      <c r="H212" s="34">
        <f>I212+J212+K212+L212</f>
        <v>2140.135</v>
      </c>
      <c r="I212" s="169">
        <v>2052.793</v>
      </c>
      <c r="J212" s="169">
        <v>85.534</v>
      </c>
      <c r="K212" s="164">
        <v>0.417</v>
      </c>
      <c r="L212" s="169">
        <v>1.391</v>
      </c>
      <c r="M212" s="197">
        <f>H212/C212</f>
        <v>0.8670927848250508</v>
      </c>
      <c r="N212" s="34">
        <f>O212+P212+Q212+R212</f>
        <v>2140.135</v>
      </c>
      <c r="O212" s="169">
        <v>2052.793</v>
      </c>
      <c r="P212" s="169">
        <v>85.534</v>
      </c>
      <c r="Q212" s="164">
        <v>0.417</v>
      </c>
      <c r="R212" s="169">
        <v>1.391</v>
      </c>
      <c r="S212" s="197">
        <f t="shared" si="46"/>
        <v>0.8670927848250508</v>
      </c>
      <c r="T212" s="74"/>
      <c r="U212" s="74"/>
    </row>
    <row r="213" spans="1:21" ht="41.25" customHeight="1">
      <c r="A213" s="31" t="s">
        <v>161</v>
      </c>
      <c r="B213" s="397" t="s">
        <v>9</v>
      </c>
      <c r="C213" s="170">
        <f aca="true" t="shared" si="49" ref="C213:K213">C214</f>
        <v>27762.265</v>
      </c>
      <c r="D213" s="172">
        <f t="shared" si="49"/>
        <v>26646.554</v>
      </c>
      <c r="E213" s="172">
        <f t="shared" si="49"/>
        <v>1110.3020000000001</v>
      </c>
      <c r="F213" s="172">
        <f t="shared" si="49"/>
        <v>5.409000000000001</v>
      </c>
      <c r="G213" s="171"/>
      <c r="H213" s="170">
        <f t="shared" si="49"/>
        <v>25761.164</v>
      </c>
      <c r="I213" s="172">
        <f t="shared" si="49"/>
        <v>24725.888</v>
      </c>
      <c r="J213" s="172">
        <f t="shared" si="49"/>
        <v>1030.2559999999999</v>
      </c>
      <c r="K213" s="172">
        <f t="shared" si="49"/>
        <v>5.0200000000000005</v>
      </c>
      <c r="L213" s="35"/>
      <c r="M213" s="294">
        <f t="shared" si="45"/>
        <v>0.9279201102647785</v>
      </c>
      <c r="N213" s="170">
        <f>N214</f>
        <v>25460.713</v>
      </c>
      <c r="O213" s="172">
        <f>O214</f>
        <v>24437.512</v>
      </c>
      <c r="P213" s="172">
        <f>P214</f>
        <v>1018.241</v>
      </c>
      <c r="Q213" s="172">
        <f>Q214</f>
        <v>4.96</v>
      </c>
      <c r="R213" s="316"/>
      <c r="S213" s="294">
        <f t="shared" si="46"/>
        <v>0.9170978304543955</v>
      </c>
      <c r="T213" s="74"/>
      <c r="U213" s="74"/>
    </row>
    <row r="214" spans="1:21" ht="41.25" customHeight="1">
      <c r="A214" s="367" t="s">
        <v>34</v>
      </c>
      <c r="B214" s="36" t="s">
        <v>166</v>
      </c>
      <c r="C214" s="326">
        <f>C215+C216+C217</f>
        <v>27762.265</v>
      </c>
      <c r="D214" s="205">
        <f>D215+D216+D217</f>
        <v>26646.554</v>
      </c>
      <c r="E214" s="205">
        <f>E215+E216+E217</f>
        <v>1110.3020000000001</v>
      </c>
      <c r="F214" s="205">
        <f>F215+F216+F217</f>
        <v>5.409000000000001</v>
      </c>
      <c r="G214" s="325"/>
      <c r="H214" s="326">
        <f>H215+H216+H217</f>
        <v>25761.164</v>
      </c>
      <c r="I214" s="205">
        <f>I215+I216+I217</f>
        <v>24725.888</v>
      </c>
      <c r="J214" s="205">
        <f>J215+J216+J217</f>
        <v>1030.2559999999999</v>
      </c>
      <c r="K214" s="205">
        <f>K215+K216+K217</f>
        <v>5.0200000000000005</v>
      </c>
      <c r="L214" s="183"/>
      <c r="M214" s="201">
        <f t="shared" si="45"/>
        <v>0.9279201102647785</v>
      </c>
      <c r="N214" s="326">
        <f>N215+N216+N217</f>
        <v>25460.713</v>
      </c>
      <c r="O214" s="205">
        <f>O215+O216+O217</f>
        <v>24437.512</v>
      </c>
      <c r="P214" s="205">
        <f>P215+P216+P217</f>
        <v>1018.241</v>
      </c>
      <c r="Q214" s="205">
        <f>Q215+Q216+Q217</f>
        <v>4.96</v>
      </c>
      <c r="R214" s="317"/>
      <c r="S214" s="201">
        <f aca="true" t="shared" si="50" ref="S214:S226">N214/C214</f>
        <v>0.9170978304543955</v>
      </c>
      <c r="T214" s="64"/>
      <c r="U214" s="74"/>
    </row>
    <row r="215" spans="1:21" ht="30" customHeight="1">
      <c r="A215" s="132" t="s">
        <v>35</v>
      </c>
      <c r="B215" s="36" t="s">
        <v>223</v>
      </c>
      <c r="C215" s="34">
        <f>D215+E215+F215</f>
        <v>26312.766</v>
      </c>
      <c r="D215" s="35">
        <v>25255.308</v>
      </c>
      <c r="E215" s="35">
        <v>1052.332</v>
      </c>
      <c r="F215" s="35">
        <v>5.126</v>
      </c>
      <c r="G215" s="239"/>
      <c r="H215" s="34">
        <f>I215+J215+K215</f>
        <v>24311.665</v>
      </c>
      <c r="I215" s="35">
        <v>23334.642</v>
      </c>
      <c r="J215" s="35">
        <v>972.286</v>
      </c>
      <c r="K215" s="164">
        <v>4.737</v>
      </c>
      <c r="L215" s="35"/>
      <c r="M215" s="197">
        <f t="shared" si="45"/>
        <v>0.9239494243972679</v>
      </c>
      <c r="N215" s="34">
        <f>O215+P215+Q215</f>
        <v>24311.665</v>
      </c>
      <c r="O215" s="35">
        <v>23334.642</v>
      </c>
      <c r="P215" s="35">
        <v>972.287</v>
      </c>
      <c r="Q215" s="164">
        <v>4.736</v>
      </c>
      <c r="R215" s="316"/>
      <c r="S215" s="197">
        <f t="shared" si="50"/>
        <v>0.9239494243972679</v>
      </c>
      <c r="T215" s="74"/>
      <c r="U215" s="74"/>
    </row>
    <row r="216" spans="1:21" ht="51.75" customHeight="1">
      <c r="A216" s="132" t="s">
        <v>36</v>
      </c>
      <c r="B216" s="36" t="s">
        <v>270</v>
      </c>
      <c r="C216" s="34">
        <f>D216+E216+F216</f>
        <v>1149.0479999999998</v>
      </c>
      <c r="D216" s="169">
        <v>1102.87</v>
      </c>
      <c r="E216" s="169">
        <v>45.954</v>
      </c>
      <c r="F216" s="35">
        <v>0.224</v>
      </c>
      <c r="G216" s="239"/>
      <c r="H216" s="34">
        <f>I216+J216+K216</f>
        <v>1149.0479999999998</v>
      </c>
      <c r="I216" s="169">
        <v>1102.87</v>
      </c>
      <c r="J216" s="169">
        <v>45.954</v>
      </c>
      <c r="K216" s="35">
        <v>0.224</v>
      </c>
      <c r="L216" s="169"/>
      <c r="M216" s="197">
        <f t="shared" si="45"/>
        <v>1</v>
      </c>
      <c r="N216" s="34">
        <f>O216+P216+Q216</f>
        <v>1149.0479999999998</v>
      </c>
      <c r="O216" s="169">
        <v>1102.87</v>
      </c>
      <c r="P216" s="169">
        <v>45.954</v>
      </c>
      <c r="Q216" s="35">
        <v>0.224</v>
      </c>
      <c r="R216" s="316"/>
      <c r="S216" s="197">
        <f t="shared" si="50"/>
        <v>1</v>
      </c>
      <c r="T216" s="74"/>
      <c r="U216" s="74"/>
    </row>
    <row r="217" spans="1:21" ht="39" customHeight="1" thickBot="1">
      <c r="A217" s="338" t="s">
        <v>14</v>
      </c>
      <c r="B217" s="36" t="s">
        <v>271</v>
      </c>
      <c r="C217" s="34">
        <f>D217+E217+F217</f>
        <v>300.451</v>
      </c>
      <c r="D217" s="173">
        <v>288.376</v>
      </c>
      <c r="E217" s="173">
        <v>12.016</v>
      </c>
      <c r="F217" s="95">
        <v>0.059</v>
      </c>
      <c r="G217" s="321"/>
      <c r="H217" s="34">
        <f>I217+J217+K217</f>
        <v>300.451</v>
      </c>
      <c r="I217" s="173">
        <v>288.376</v>
      </c>
      <c r="J217" s="173">
        <v>12.016</v>
      </c>
      <c r="K217" s="95">
        <v>0.059</v>
      </c>
      <c r="L217" s="173"/>
      <c r="M217" s="197">
        <f t="shared" si="45"/>
        <v>1</v>
      </c>
      <c r="N217" s="34">
        <f>O217+P217+Q217</f>
        <v>0</v>
      </c>
      <c r="O217" s="173">
        <v>0</v>
      </c>
      <c r="P217" s="173">
        <v>0</v>
      </c>
      <c r="Q217" s="151">
        <v>0</v>
      </c>
      <c r="R217" s="313"/>
      <c r="S217" s="197">
        <f t="shared" si="50"/>
        <v>0</v>
      </c>
      <c r="T217" s="74"/>
      <c r="U217" s="74"/>
    </row>
    <row r="218" spans="1:22" ht="79.5" customHeight="1" thickBot="1">
      <c r="A218" s="18" t="s">
        <v>69</v>
      </c>
      <c r="B218" s="404" t="s">
        <v>175</v>
      </c>
      <c r="C218" s="97">
        <f>C219+C221</f>
        <v>7670.241</v>
      </c>
      <c r="D218" s="39"/>
      <c r="E218" s="39"/>
      <c r="F218" s="32">
        <f>F219+F221</f>
        <v>7670.241</v>
      </c>
      <c r="G218" s="241"/>
      <c r="H218" s="97">
        <f>H219+H221</f>
        <v>318</v>
      </c>
      <c r="I218" s="39"/>
      <c r="J218" s="39"/>
      <c r="K218" s="32">
        <f>K219+K221</f>
        <v>318</v>
      </c>
      <c r="L218" s="39"/>
      <c r="M218" s="191">
        <f t="shared" si="45"/>
        <v>0.0414589319944445</v>
      </c>
      <c r="N218" s="97">
        <f>N219+N221</f>
        <v>318</v>
      </c>
      <c r="O218" s="39"/>
      <c r="P218" s="39"/>
      <c r="Q218" s="32">
        <f>Q219+Q221</f>
        <v>318</v>
      </c>
      <c r="R218" s="190"/>
      <c r="S218" s="191">
        <f t="shared" si="50"/>
        <v>0.0414589319944445</v>
      </c>
      <c r="T218" s="74"/>
      <c r="U218" s="74"/>
      <c r="V218" s="353"/>
    </row>
    <row r="219" spans="1:21" ht="16.5" customHeight="1">
      <c r="A219" s="368" t="s">
        <v>171</v>
      </c>
      <c r="B219" s="395" t="s">
        <v>16</v>
      </c>
      <c r="C219" s="331">
        <f>C220</f>
        <v>7370.241</v>
      </c>
      <c r="D219" s="112"/>
      <c r="E219" s="112"/>
      <c r="F219" s="111">
        <f>F220</f>
        <v>7370.241</v>
      </c>
      <c r="G219" s="284"/>
      <c r="H219" s="331">
        <f>H220</f>
        <v>18</v>
      </c>
      <c r="I219" s="112"/>
      <c r="J219" s="112"/>
      <c r="K219" s="111">
        <f>K220</f>
        <v>18</v>
      </c>
      <c r="L219" s="149"/>
      <c r="M219" s="294">
        <f aca="true" t="shared" si="51" ref="M219:M226">H219/C219</f>
        <v>0.0024422539235826888</v>
      </c>
      <c r="N219" s="331">
        <f>N220</f>
        <v>18</v>
      </c>
      <c r="O219" s="112"/>
      <c r="P219" s="112"/>
      <c r="Q219" s="111">
        <f>Q220</f>
        <v>18</v>
      </c>
      <c r="R219" s="330"/>
      <c r="S219" s="294">
        <f t="shared" si="50"/>
        <v>0.0024422539235826888</v>
      </c>
      <c r="T219" s="64"/>
      <c r="U219" s="74"/>
    </row>
    <row r="220" spans="1:21" ht="27.75" customHeight="1">
      <c r="A220" s="369" t="s">
        <v>34</v>
      </c>
      <c r="B220" s="36" t="s">
        <v>201</v>
      </c>
      <c r="C220" s="34">
        <f>F220</f>
        <v>7370.241</v>
      </c>
      <c r="D220" s="140"/>
      <c r="E220" s="140"/>
      <c r="F220" s="35">
        <v>7370.241</v>
      </c>
      <c r="G220" s="131"/>
      <c r="H220" s="34">
        <f>I220+J220+K220</f>
        <v>18</v>
      </c>
      <c r="I220" s="35"/>
      <c r="J220" s="35"/>
      <c r="K220" s="164">
        <v>18</v>
      </c>
      <c r="L220" s="35"/>
      <c r="M220" s="197">
        <f t="shared" si="51"/>
        <v>0.0024422539235826888</v>
      </c>
      <c r="N220" s="34">
        <f>O220+P220+Q220</f>
        <v>18</v>
      </c>
      <c r="O220" s="169"/>
      <c r="P220" s="169"/>
      <c r="Q220" s="164">
        <v>18</v>
      </c>
      <c r="R220" s="316"/>
      <c r="S220" s="197">
        <f t="shared" si="50"/>
        <v>0.0024422539235826888</v>
      </c>
      <c r="T220" s="74"/>
      <c r="U220" s="74"/>
    </row>
    <row r="221" spans="1:21" ht="39.75" customHeight="1">
      <c r="A221" s="370" t="s">
        <v>172</v>
      </c>
      <c r="B221" s="402" t="s">
        <v>59</v>
      </c>
      <c r="C221" s="332">
        <f>C222+C223</f>
        <v>300</v>
      </c>
      <c r="D221" s="178"/>
      <c r="E221" s="178"/>
      <c r="F221" s="299">
        <f>F222+F223</f>
        <v>300</v>
      </c>
      <c r="G221" s="131"/>
      <c r="H221" s="332">
        <f>H222+H223</f>
        <v>300</v>
      </c>
      <c r="I221" s="178"/>
      <c r="J221" s="178"/>
      <c r="K221" s="299">
        <f>K222+K223</f>
        <v>300</v>
      </c>
      <c r="L221" s="169"/>
      <c r="M221" s="294">
        <f t="shared" si="51"/>
        <v>1</v>
      </c>
      <c r="N221" s="332">
        <f>N222+N223</f>
        <v>300</v>
      </c>
      <c r="O221" s="178"/>
      <c r="P221" s="178"/>
      <c r="Q221" s="299">
        <f>Q222+Q223</f>
        <v>300</v>
      </c>
      <c r="R221" s="316"/>
      <c r="S221" s="294">
        <f t="shared" si="50"/>
        <v>1</v>
      </c>
      <c r="T221" s="74"/>
      <c r="U221" s="74"/>
    </row>
    <row r="222" spans="1:21" ht="39.75" customHeight="1">
      <c r="A222" s="369" t="s">
        <v>34</v>
      </c>
      <c r="B222" s="333" t="s">
        <v>174</v>
      </c>
      <c r="C222" s="34">
        <f>F222</f>
        <v>96</v>
      </c>
      <c r="D222" s="178"/>
      <c r="E222" s="178"/>
      <c r="F222" s="35">
        <v>96</v>
      </c>
      <c r="G222" s="131"/>
      <c r="H222" s="34">
        <f>K222</f>
        <v>96</v>
      </c>
      <c r="I222" s="178"/>
      <c r="J222" s="178"/>
      <c r="K222" s="35">
        <v>96</v>
      </c>
      <c r="L222" s="144"/>
      <c r="M222" s="199">
        <f t="shared" si="51"/>
        <v>1</v>
      </c>
      <c r="N222" s="34">
        <f>Q222</f>
        <v>96</v>
      </c>
      <c r="O222" s="178"/>
      <c r="P222" s="178"/>
      <c r="Q222" s="35">
        <v>96</v>
      </c>
      <c r="R222" s="309"/>
      <c r="S222" s="199">
        <f t="shared" si="50"/>
        <v>1</v>
      </c>
      <c r="T222" s="74"/>
      <c r="U222" s="74"/>
    </row>
    <row r="223" spans="1:21" ht="30.75" customHeight="1" thickBot="1">
      <c r="A223" s="338" t="s">
        <v>13</v>
      </c>
      <c r="B223" s="337" t="s">
        <v>173</v>
      </c>
      <c r="C223" s="322">
        <f>F223</f>
        <v>204</v>
      </c>
      <c r="D223" s="173"/>
      <c r="E223" s="173"/>
      <c r="F223" s="95">
        <v>204</v>
      </c>
      <c r="G223" s="321"/>
      <c r="H223" s="162">
        <f>K223</f>
        <v>204</v>
      </c>
      <c r="I223" s="96"/>
      <c r="J223" s="96"/>
      <c r="K223" s="95">
        <v>204</v>
      </c>
      <c r="L223" s="173"/>
      <c r="M223" s="312">
        <f t="shared" si="51"/>
        <v>1</v>
      </c>
      <c r="N223" s="162">
        <f>Q223</f>
        <v>204</v>
      </c>
      <c r="O223" s="96"/>
      <c r="P223" s="96"/>
      <c r="Q223" s="95">
        <v>204</v>
      </c>
      <c r="R223" s="313"/>
      <c r="S223" s="312">
        <f t="shared" si="50"/>
        <v>1</v>
      </c>
      <c r="T223" s="74"/>
      <c r="U223" s="74"/>
    </row>
    <row r="224" spans="1:21" ht="90.75" customHeight="1" thickBot="1">
      <c r="A224" s="18" t="s">
        <v>177</v>
      </c>
      <c r="B224" s="404" t="s">
        <v>273</v>
      </c>
      <c r="C224" s="97">
        <f>C225</f>
        <v>3700</v>
      </c>
      <c r="D224" s="39"/>
      <c r="E224" s="39"/>
      <c r="F224" s="32">
        <f>F225</f>
        <v>3700</v>
      </c>
      <c r="G224" s="279"/>
      <c r="H224" s="97">
        <f>H225</f>
        <v>2172.027</v>
      </c>
      <c r="I224" s="39"/>
      <c r="J224" s="39"/>
      <c r="K224" s="32">
        <f>K225</f>
        <v>2172.027</v>
      </c>
      <c r="L224" s="56"/>
      <c r="M224" s="339">
        <f>H224/C224</f>
        <v>0.5870343243243243</v>
      </c>
      <c r="N224" s="97">
        <f>N225</f>
        <v>2172.027</v>
      </c>
      <c r="O224" s="39"/>
      <c r="P224" s="39"/>
      <c r="Q224" s="32">
        <f>Q225</f>
        <v>2172.027</v>
      </c>
      <c r="R224" s="308"/>
      <c r="S224" s="339">
        <f>N224/C224</f>
        <v>0.5870343243243243</v>
      </c>
      <c r="T224" s="74"/>
      <c r="U224" s="74"/>
    </row>
    <row r="225" spans="1:21" ht="51.75" customHeight="1" thickBot="1">
      <c r="A225" s="369" t="s">
        <v>34</v>
      </c>
      <c r="B225" s="335" t="s">
        <v>228</v>
      </c>
      <c r="C225" s="336">
        <f>F225</f>
        <v>3700</v>
      </c>
      <c r="D225" s="144"/>
      <c r="E225" s="144"/>
      <c r="F225" s="33">
        <v>3700</v>
      </c>
      <c r="G225" s="295"/>
      <c r="H225" s="90">
        <f>K225</f>
        <v>2172.027</v>
      </c>
      <c r="I225" s="93"/>
      <c r="J225" s="93"/>
      <c r="K225" s="148">
        <v>2172.027</v>
      </c>
      <c r="L225" s="144"/>
      <c r="M225" s="199">
        <f>H225/C225</f>
        <v>0.5870343243243243</v>
      </c>
      <c r="N225" s="90">
        <f>Q225</f>
        <v>2172.027</v>
      </c>
      <c r="O225" s="93"/>
      <c r="P225" s="93"/>
      <c r="Q225" s="148">
        <v>2172.027</v>
      </c>
      <c r="R225" s="309"/>
      <c r="S225" s="199">
        <f>N225/C225</f>
        <v>0.5870343243243243</v>
      </c>
      <c r="T225" s="74"/>
      <c r="U225" s="74"/>
    </row>
    <row r="226" spans="1:21" ht="22.5" customHeight="1" thickBot="1">
      <c r="A226" s="427"/>
      <c r="B226" s="121" t="s">
        <v>38</v>
      </c>
      <c r="C226" s="38">
        <f>C8+C24+C27+C35+C38+C43+C67+C75+C79+C130+C142+C145+C161+C167+C175+C178+C181+C183+C188+C192+C194+C196+C198+C200+C203+C208+C218+C224</f>
        <v>567128.3870000001</v>
      </c>
      <c r="D226" s="39">
        <f>D8+D24+D27+D35+D38+D43+D67+D75+D79+D130+D142+D145+D161+D167+D175+D178+D181+D183+D188+D192+D194+D196+D198+D200+D203+D208+D218</f>
        <v>42930.896</v>
      </c>
      <c r="E226" s="39">
        <f>E8+E24+E27+E35+E38+E43+E67+E75+E79+E130+E142+E145+E161+E167+E175+E178+E181+E183+E188+E192+E194+E196+E198+E200+E203+E208+E218</f>
        <v>291262.994</v>
      </c>
      <c r="F226" s="32">
        <f>F8+F24+F27+F35+F38+F43+F67+F75+F79+F130+F142+F145+F161+F167+F175+F178+F181+F183+F188+F192+F194+F196+F198+F200+F203+F208+F218+F224</f>
        <v>232932.7090000001</v>
      </c>
      <c r="G226" s="32">
        <f>G8+G24+G27+G35+G38+G43+G67+G75+G79+G130+G142+G145+G161+G167+G175+G178+G181+G183+G188+G192+G194+G196+G198+G200+G203+G208+G218+G224</f>
        <v>1.788</v>
      </c>
      <c r="H226" s="38">
        <f>H8+H24+H27+H35+H38+H43+H67+H75+H79+H130+H142+H145+H161+H167+H175+H178+H181+H183+H188+H192+H194+H196+H198+H200+H203+H208+H218+H224</f>
        <v>163163.886</v>
      </c>
      <c r="I226" s="39">
        <f>I8+I24+I27+I35+I38+I43+I67+I75+I79+I130+I142+I145+I161+I167+I175+I178+I181+I183+I188+I192+I194+I196+I198+I200+I203+I208+I218</f>
        <v>33342.041</v>
      </c>
      <c r="J226" s="39">
        <f>J8+J24+J27+J35+J38+J43+J67+J75+J79+J130+J142+J145+J161+J167+J175+J178+J181+J183+J188+J192+J194+J196+J198+J200+J203+J208+J218</f>
        <v>65213.19700000001</v>
      </c>
      <c r="K226" s="32">
        <f>K8+K24+K27+K35+K38+K43+K67+K75+K79+K130+K142+K145+K161+K167+K175+K178+K181+K183+K188+K192+K194+K196+K198+K200+K203+K208+K218+K224</f>
        <v>64606.86</v>
      </c>
      <c r="L226" s="32">
        <f>L8+L24+L27+L35+L38+L43+L67+L75+L79+L130+L142+L145+L161+L167+L175+L178+L181+L183+L188+L192+L194+L196+L198+L200+L203+L208+L218+L224</f>
        <v>1.788</v>
      </c>
      <c r="M226" s="191">
        <f t="shared" si="51"/>
        <v>0.2877018497753313</v>
      </c>
      <c r="N226" s="38">
        <f>N8+N24+N27+N35+N38+N43+N67+N75+N79+N130+N142+N145+N161+N167+N175+N178+N181+N183+N188+N192+N194+N196+N198+N200+N203+N208+N218+N224</f>
        <v>158118.227</v>
      </c>
      <c r="O226" s="39">
        <f>O8+O24+O27+O35+O38+O43+O67+O75+O79+O130+O142+O145+O161+O167+O175+O178+O181+O183+O188+O192+O194+O196+O198+O200+O203+O208+O218</f>
        <v>33053.66499999999</v>
      </c>
      <c r="P226" s="39">
        <f>P8+P24+P27+P35+P38+P43+P67+P75+P79+P130+P142+P145+P161+P167+P175+P178+P181+P183+P188+P192+P194+P196+P198+P200+P203+P208+P218</f>
        <v>58946.920000000006</v>
      </c>
      <c r="Q226" s="32">
        <f>Q8+Q24+Q27+Q35+Q38+Q43+Q67+Q75+Q79+Q130+Q142+Q145+Q161+Q167+Q175+Q178+Q181+Q183+Q188+Q192+Q194+Q196+Q198+Q200+Q203+Q208+Q218+Q224</f>
        <v>66115.85399999999</v>
      </c>
      <c r="R226" s="32">
        <f>R8+R24+R27+R35+R38+R43+R67+R75+R79+R130+R142+R145+R161+R167+R175+R178+R181+R183+R188+R192+R194+R196+R198+R200+R203+R208+R218+R224</f>
        <v>1.788</v>
      </c>
      <c r="S226" s="191">
        <f t="shared" si="50"/>
        <v>0.27880499482033505</v>
      </c>
      <c r="T226" s="126"/>
      <c r="U226" s="98"/>
    </row>
    <row r="227" spans="1:21" ht="28.5" customHeight="1" thickBot="1">
      <c r="A227" s="428"/>
      <c r="B227" s="103" t="s">
        <v>176</v>
      </c>
      <c r="C227" s="104">
        <f>C44</f>
        <v>60857.78</v>
      </c>
      <c r="D227" s="104">
        <f>D44</f>
        <v>0</v>
      </c>
      <c r="E227" s="104">
        <f>E44</f>
        <v>0</v>
      </c>
      <c r="F227" s="104">
        <f>F44</f>
        <v>60857.78</v>
      </c>
      <c r="G227" s="105"/>
      <c r="H227" s="104">
        <f>H44</f>
        <v>8181.817</v>
      </c>
      <c r="I227" s="104">
        <f>I44</f>
        <v>0</v>
      </c>
      <c r="J227" s="104">
        <f>J44</f>
        <v>0</v>
      </c>
      <c r="K227" s="104">
        <f>K44</f>
        <v>8181.817</v>
      </c>
      <c r="L227" s="106"/>
      <c r="M227" s="105"/>
      <c r="N227" s="342">
        <f>N44</f>
        <v>12296.580999999998</v>
      </c>
      <c r="O227" s="104">
        <f>O44</f>
        <v>0</v>
      </c>
      <c r="P227" s="104">
        <f>P44</f>
        <v>0</v>
      </c>
      <c r="Q227" s="104">
        <f>Q44</f>
        <v>12296.580999999998</v>
      </c>
      <c r="R227" s="106"/>
      <c r="S227" s="105"/>
      <c r="T227" s="98"/>
      <c r="U227" s="5"/>
    </row>
    <row r="228" spans="1:21" ht="22.5" customHeight="1">
      <c r="A228" s="98"/>
      <c r="B228" s="99"/>
      <c r="C228" s="113"/>
      <c r="D228" s="101"/>
      <c r="E228" s="100"/>
      <c r="F228" s="102"/>
      <c r="G228" s="5"/>
      <c r="H228" s="113"/>
      <c r="I228" s="101"/>
      <c r="J228" s="100"/>
      <c r="K228" s="5"/>
      <c r="L228" s="5"/>
      <c r="M228" s="5"/>
      <c r="N228" s="113"/>
      <c r="O228" s="101"/>
      <c r="P228" s="100"/>
      <c r="Q228" s="5"/>
      <c r="R228" s="5"/>
      <c r="S228" s="5"/>
      <c r="T228" s="5"/>
      <c r="U228" s="5"/>
    </row>
    <row r="229" spans="1:21" ht="21" customHeight="1">
      <c r="A229" s="6"/>
      <c r="B229" s="432" t="s">
        <v>275</v>
      </c>
      <c r="C229" s="432"/>
      <c r="D229" s="432"/>
      <c r="E229" s="13"/>
      <c r="F229" s="7"/>
      <c r="G229" s="6"/>
      <c r="H229" s="6"/>
      <c r="I229" s="6"/>
      <c r="J229" s="6"/>
      <c r="K229" s="6"/>
      <c r="L229" s="16"/>
      <c r="M229" s="16"/>
      <c r="N229" s="6"/>
      <c r="O229" s="422" t="s">
        <v>276</v>
      </c>
      <c r="P229" s="422"/>
      <c r="Q229" s="422"/>
      <c r="R229" s="1"/>
      <c r="S229" s="1"/>
      <c r="T229" s="365"/>
      <c r="U229" s="1"/>
    </row>
    <row r="230" spans="1:21" ht="33" customHeight="1">
      <c r="A230" s="8"/>
      <c r="B230" s="16" t="s">
        <v>17</v>
      </c>
      <c r="C230" s="20"/>
      <c r="D230" s="6"/>
      <c r="E230" s="7"/>
      <c r="F230" s="14"/>
      <c r="G230" s="14"/>
      <c r="H230" s="14"/>
      <c r="I230" s="14"/>
      <c r="J230" s="6"/>
      <c r="K230" s="14"/>
      <c r="L230" s="14"/>
      <c r="M230" s="14"/>
      <c r="N230" s="14"/>
      <c r="O230" s="14"/>
      <c r="P230" s="2"/>
      <c r="Q230" s="1"/>
      <c r="R230" s="1"/>
      <c r="S230" s="1"/>
      <c r="T230" s="1"/>
      <c r="U230" s="1"/>
    </row>
    <row r="231" spans="1:21" ht="14.25" customHeight="1" hidden="1">
      <c r="A231" s="8"/>
      <c r="B231" s="6"/>
      <c r="C231" s="20"/>
      <c r="D231" s="6"/>
      <c r="E231" s="7"/>
      <c r="F231" s="14"/>
      <c r="G231" s="14"/>
      <c r="H231" s="14"/>
      <c r="I231" s="14"/>
      <c r="J231" s="16"/>
      <c r="K231" s="14"/>
      <c r="L231" s="14"/>
      <c r="M231" s="14"/>
      <c r="N231" s="14"/>
      <c r="O231" s="14"/>
      <c r="P231" s="2"/>
      <c r="Q231" s="1"/>
      <c r="R231" s="1"/>
      <c r="S231" s="1"/>
      <c r="T231" s="1"/>
      <c r="U231" s="1"/>
    </row>
    <row r="232" spans="1:21" ht="25.5" customHeight="1">
      <c r="A232" s="8"/>
      <c r="B232" s="421" t="s">
        <v>7</v>
      </c>
      <c r="C232" s="421"/>
      <c r="D232" s="421"/>
      <c r="E232" s="28"/>
      <c r="F232" s="14"/>
      <c r="G232" s="14"/>
      <c r="H232" s="14"/>
      <c r="I232" s="14"/>
      <c r="J232" s="6"/>
      <c r="K232" s="14"/>
      <c r="L232" s="14"/>
      <c r="M232" s="14"/>
      <c r="N232" s="14"/>
      <c r="O232" s="418" t="s">
        <v>68</v>
      </c>
      <c r="P232" s="418"/>
      <c r="Q232" s="418"/>
      <c r="R232" s="1"/>
      <c r="S232" s="1"/>
      <c r="T232" s="1"/>
      <c r="U232" s="1"/>
    </row>
    <row r="233" spans="1:21" ht="40.5" customHeight="1">
      <c r="A233" s="6"/>
      <c r="B233" s="26"/>
      <c r="C233" s="415"/>
      <c r="D233" s="26"/>
      <c r="E233" s="26"/>
      <c r="F233" s="6"/>
      <c r="G233" s="6"/>
      <c r="H233" s="415"/>
      <c r="I233" s="6"/>
      <c r="J233" s="1"/>
      <c r="K233" s="1"/>
      <c r="L233" s="27"/>
      <c r="M233" s="27"/>
      <c r="N233" s="415"/>
      <c r="O233" s="1"/>
      <c r="P233" s="2"/>
      <c r="Q233" s="1"/>
      <c r="R233" s="1"/>
      <c r="S233" s="1"/>
      <c r="T233" s="1"/>
      <c r="U233" s="1"/>
    </row>
    <row r="234" spans="1:21" ht="49.5" customHeight="1">
      <c r="A234" s="6"/>
      <c r="B234" s="26"/>
      <c r="C234" s="184"/>
      <c r="D234" s="26"/>
      <c r="E234" s="26"/>
      <c r="F234" s="6"/>
      <c r="G234" s="6"/>
      <c r="H234" s="6"/>
      <c r="I234" s="6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</row>
    <row r="235" spans="1:21" ht="26.25" customHeight="1">
      <c r="A235" s="421"/>
      <c r="B235" s="421"/>
      <c r="C235" s="21"/>
      <c r="D235" s="8"/>
      <c r="E235" s="9"/>
      <c r="F235" s="426"/>
      <c r="G235" s="426"/>
      <c r="H235" s="426"/>
      <c r="I235" s="426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</row>
    <row r="236" spans="3:21" ht="27.75" customHeight="1">
      <c r="C236" s="19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3:21" ht="36.75" customHeight="1">
      <c r="C237" s="19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3:21" ht="36.75" customHeight="1">
      <c r="C238" s="19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3:21" ht="36.75" customHeight="1">
      <c r="C239" s="19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3:21" ht="36.75" customHeight="1">
      <c r="C240" s="19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3:21" ht="36.75" customHeight="1">
      <c r="C241" s="19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4:21" ht="36.75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4:21" ht="36.75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4:21" ht="36.75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4:21" ht="36.75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4:21" ht="36.75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4:21" ht="36.75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4:21" ht="36.7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4:21" ht="36.75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4:21" ht="36.75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4:21" ht="36.75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4:21" ht="36.75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4:21" ht="36.75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4:21" ht="36.75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4:21" ht="63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4:21" ht="63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4:21" ht="63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4:21" ht="63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4:21" ht="63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4:21" ht="63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4:21" ht="63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4:21" ht="63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4:21" ht="63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4:21" ht="59.2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4:21" ht="44.2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4:21" ht="42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4:21" ht="58.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4:21" ht="67.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4:21" ht="81.75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4:21" ht="87.7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4:21" ht="51.7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4:21" ht="48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4:21" ht="47.25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4:21" ht="84.75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4:21" ht="57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4:21" ht="35.25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4:21" ht="47.25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4:21" ht="56.2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4:21" ht="24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4:21" ht="48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4:21" ht="36.7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4:21" ht="18.7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4:21" ht="34.5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4:21" ht="60.7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4:21" ht="23.2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4:21" ht="45" customHeight="1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4:21" ht="35.2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4:21" ht="35.2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4:21" ht="33" customHeight="1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4:21" ht="72.75" customHeight="1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4:21" ht="14.2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ht="36.75" customHeight="1"/>
    <row r="293" ht="36" customHeight="1"/>
    <row r="294" ht="22.5" customHeight="1"/>
    <row r="295" ht="13.5" customHeight="1"/>
    <row r="296" ht="24.75" customHeight="1"/>
    <row r="297" ht="36.75" customHeight="1"/>
    <row r="298" ht="11.25" customHeight="1"/>
    <row r="299" ht="35.25" customHeight="1"/>
    <row r="300" ht="34.5" customHeight="1"/>
    <row r="302" ht="22.5" customHeight="1"/>
    <row r="304" ht="12.75" customHeight="1"/>
    <row r="305" ht="24" customHeight="1"/>
    <row r="306" ht="36.75" customHeight="1"/>
    <row r="307" ht="23.25" customHeight="1"/>
    <row r="310" ht="34.5" customHeight="1"/>
    <row r="311" ht="24" customHeight="1"/>
    <row r="312" ht="33.75" customHeight="1"/>
    <row r="313" ht="13.5" customHeight="1"/>
    <row r="314" ht="22.5" customHeight="1"/>
    <row r="315" ht="23.25" customHeight="1"/>
    <row r="316" ht="45.75" customHeight="1"/>
    <row r="317" ht="21" customHeight="1"/>
    <row r="318" ht="15" customHeight="1"/>
    <row r="319" ht="12.75" customHeight="1"/>
    <row r="320" ht="12" customHeight="1"/>
    <row r="321" ht="12" customHeight="1"/>
    <row r="322" ht="13.5" customHeight="1"/>
    <row r="323" ht="13.5" customHeight="1"/>
    <row r="324" ht="12.75" customHeight="1"/>
    <row r="325" ht="12.75" customHeight="1"/>
    <row r="326" ht="12" customHeight="1"/>
    <row r="327" ht="12.75" customHeight="1"/>
    <row r="328" ht="13.5" customHeight="1"/>
    <row r="329" ht="12" customHeight="1"/>
    <row r="330" ht="21.75" customHeight="1"/>
    <row r="331" ht="13.5" customHeight="1"/>
    <row r="332" ht="21.75" customHeight="1"/>
    <row r="333" ht="11.25" customHeight="1"/>
    <row r="334" ht="11.25" customHeight="1"/>
    <row r="335" ht="11.25" customHeight="1"/>
    <row r="336" ht="21" customHeight="1"/>
    <row r="337" ht="22.5" customHeight="1"/>
    <row r="338" ht="22.5" customHeight="1"/>
    <row r="339" ht="13.5" customHeight="1"/>
    <row r="340" ht="23.25" customHeight="1"/>
    <row r="341" ht="22.5" customHeight="1"/>
    <row r="342" ht="12" customHeight="1"/>
    <row r="343" ht="12" customHeight="1"/>
    <row r="344" ht="12.75" customHeight="1"/>
    <row r="346" ht="12" customHeight="1"/>
    <row r="347" ht="13.5" customHeight="1"/>
    <row r="348" ht="11.25" customHeight="1"/>
    <row r="349" ht="13.5" customHeight="1"/>
    <row r="350" ht="9.75" customHeight="1"/>
    <row r="351" ht="21.75" customHeight="1"/>
    <row r="352" ht="21.75" customHeight="1"/>
    <row r="353" ht="21" customHeight="1"/>
    <row r="354" ht="21" customHeight="1"/>
    <row r="355" ht="20.25" customHeight="1"/>
    <row r="356" ht="16.5" customHeight="1"/>
    <row r="357" ht="36" customHeight="1"/>
    <row r="358" ht="22.5" customHeight="1"/>
    <row r="359" ht="25.5" customHeight="1"/>
    <row r="360" ht="37.5" customHeight="1"/>
    <row r="361" ht="38.25" customHeight="1"/>
    <row r="362" ht="15" customHeight="1"/>
    <row r="363" ht="23.25" customHeight="1"/>
    <row r="364" ht="61.5" customHeight="1"/>
    <row r="365" ht="38.25" customHeight="1"/>
    <row r="366" ht="51" customHeight="1"/>
    <row r="367" ht="14.25" customHeight="1"/>
    <row r="368" ht="15" customHeight="1"/>
    <row r="369" ht="25.5" customHeight="1"/>
    <row r="370" ht="33" customHeight="1"/>
    <row r="371" ht="32.25" customHeight="1"/>
    <row r="372" ht="24.75" customHeight="1"/>
    <row r="373" ht="21" customHeight="1"/>
    <row r="374" ht="15" customHeight="1"/>
    <row r="375" ht="62.25" customHeight="1"/>
    <row r="376" ht="15.75" customHeight="1"/>
    <row r="377" ht="75" customHeight="1"/>
    <row r="378" ht="14.25" customHeight="1"/>
    <row r="379" ht="63.75" customHeight="1"/>
    <row r="380" ht="14.25" customHeight="1"/>
    <row r="381" ht="50.25" customHeight="1"/>
    <row r="382" ht="12.75" customHeight="1"/>
    <row r="383" ht="12" customHeight="1"/>
    <row r="384" ht="34.5" customHeight="1"/>
    <row r="385" ht="21.75" customHeight="1"/>
    <row r="386" ht="22.5" customHeight="1"/>
    <row r="387" ht="13.5" customHeight="1"/>
    <row r="388" ht="13.5" customHeight="1"/>
    <row r="389" ht="36.75" customHeight="1"/>
    <row r="390" ht="16.5" customHeight="1"/>
    <row r="391" ht="22.5" customHeight="1"/>
    <row r="392" ht="35.25" customHeight="1"/>
    <row r="393" ht="35.25" customHeight="1"/>
    <row r="394" ht="27" customHeight="1"/>
    <row r="395" ht="29.25" customHeight="1"/>
    <row r="396" ht="37.5" customHeight="1"/>
    <row r="397" ht="39.75" customHeight="1"/>
    <row r="398" ht="24" customHeight="1"/>
    <row r="399" ht="39" customHeight="1"/>
    <row r="400" ht="126" customHeight="1"/>
    <row r="401" ht="54.75" customHeight="1"/>
    <row r="402" ht="99.75" customHeight="1"/>
    <row r="403" ht="50.25" customHeight="1"/>
    <row r="404" ht="37.5" customHeight="1"/>
    <row r="405" ht="38.25" customHeight="1"/>
    <row r="406" ht="26.25" customHeight="1"/>
    <row r="407" ht="38.25" customHeight="1"/>
    <row r="408" ht="26.25" customHeight="1"/>
    <row r="409" ht="27.75" customHeight="1"/>
    <row r="410" ht="26.25" customHeight="1"/>
    <row r="411" ht="43.5" customHeight="1"/>
    <row r="412" ht="25.5" customHeight="1"/>
    <row r="413" ht="25.5" customHeight="1"/>
    <row r="414" ht="17.25" customHeight="1"/>
    <row r="415" ht="48.75" customHeight="1"/>
    <row r="416" ht="28.5" customHeight="1"/>
    <row r="417" ht="1.5" customHeight="1" hidden="1"/>
    <row r="418" ht="45" customHeight="1"/>
    <row r="419" ht="3" customHeight="1" hidden="1"/>
    <row r="420" ht="49.5" customHeight="1"/>
  </sheetData>
  <sheetProtection/>
  <mergeCells count="31">
    <mergeCell ref="N4:S4"/>
    <mergeCell ref="A64:A65"/>
    <mergeCell ref="A3:S3"/>
    <mergeCell ref="M5:M6"/>
    <mergeCell ref="A4:A6"/>
    <mergeCell ref="B4:B6"/>
    <mergeCell ref="C4:G4"/>
    <mergeCell ref="A1:S1"/>
    <mergeCell ref="A2:S2"/>
    <mergeCell ref="O5:R5"/>
    <mergeCell ref="H5:H6"/>
    <mergeCell ref="I5:L5"/>
    <mergeCell ref="A43:A44"/>
    <mergeCell ref="S5:S6"/>
    <mergeCell ref="H4:M4"/>
    <mergeCell ref="D5:G5"/>
    <mergeCell ref="N5:N6"/>
    <mergeCell ref="A235:B235"/>
    <mergeCell ref="F235:I235"/>
    <mergeCell ref="A226:A227"/>
    <mergeCell ref="A60:A61"/>
    <mergeCell ref="A51:A52"/>
    <mergeCell ref="A45:A47"/>
    <mergeCell ref="B229:D229"/>
    <mergeCell ref="A58:A59"/>
    <mergeCell ref="O232:Q232"/>
    <mergeCell ref="A53:A54"/>
    <mergeCell ref="B232:D232"/>
    <mergeCell ref="O229:Q229"/>
    <mergeCell ref="A48:A49"/>
    <mergeCell ref="C5:C6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2019-11-28T11:58:16Z</cp:lastPrinted>
  <dcterms:created xsi:type="dcterms:W3CDTF">2008-07-16T10:24:23Z</dcterms:created>
  <dcterms:modified xsi:type="dcterms:W3CDTF">2019-11-28T12:03:03Z</dcterms:modified>
  <cp:category/>
  <cp:version/>
  <cp:contentType/>
  <cp:contentStatus/>
</cp:coreProperties>
</file>